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3620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Analiza!$AU$3:$AU$48</definedName>
    <definedName name="Działania2">Analiza!$B$544:$B$572</definedName>
    <definedName name="Działania3">Analiza!$S$3:$S$38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Analiza!#REF!</definedName>
    <definedName name="obszar">#REF!</definedName>
    <definedName name="_xlnm.Print_Area" localSheetId="1">Analiza!$A$109:$AN$507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3"/>
  <c r="C32" i="4"/>
  <c r="C31"/>
  <c r="C262"/>
  <c r="B512" i="3"/>
  <c r="B511"/>
  <c r="B510"/>
  <c r="B513"/>
  <c r="B514"/>
  <c r="B515"/>
  <c r="B516"/>
  <c r="B517"/>
  <c r="C517"/>
  <c r="B520"/>
  <c r="B519"/>
  <c r="D473"/>
  <c r="D12"/>
  <c r="F67" i="4"/>
  <c r="B32"/>
  <c r="B31"/>
  <c r="B30"/>
  <c r="C540" i="3"/>
  <c r="C539"/>
  <c r="C538"/>
  <c r="C537"/>
  <c r="C536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D520"/>
  <c r="AG519"/>
  <c r="AF519"/>
  <c r="AE519"/>
  <c r="AD519"/>
  <c r="AC519"/>
  <c r="AB519"/>
  <c r="AA519"/>
  <c r="Z519"/>
  <c r="Y519"/>
  <c r="X519"/>
  <c r="W519"/>
  <c r="V519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D519"/>
  <c r="AG516"/>
  <c r="AF516"/>
  <c r="AE516"/>
  <c r="AD516"/>
  <c r="AC516"/>
  <c r="AB516"/>
  <c r="AA516"/>
  <c r="Z516"/>
  <c r="Y516"/>
  <c r="X516"/>
  <c r="W516"/>
  <c r="V516"/>
  <c r="U516"/>
  <c r="T516"/>
  <c r="S516"/>
  <c r="R516"/>
  <c r="Q516"/>
  <c r="P516"/>
  <c r="O516"/>
  <c r="N516"/>
  <c r="M516"/>
  <c r="L516"/>
  <c r="K516"/>
  <c r="J516"/>
  <c r="I516"/>
  <c r="H516"/>
  <c r="G516"/>
  <c r="F516"/>
  <c r="E516"/>
  <c r="D516"/>
  <c r="AG515"/>
  <c r="AF515"/>
  <c r="AE515"/>
  <c r="AD515"/>
  <c r="AC515"/>
  <c r="AB515"/>
  <c r="AA515"/>
  <c r="Z515"/>
  <c r="Y515"/>
  <c r="X515"/>
  <c r="W515"/>
  <c r="V515"/>
  <c r="U515"/>
  <c r="T515"/>
  <c r="S515"/>
  <c r="R515"/>
  <c r="Q515"/>
  <c r="P515"/>
  <c r="O515"/>
  <c r="N515"/>
  <c r="M515"/>
  <c r="L515"/>
  <c r="K515"/>
  <c r="J515"/>
  <c r="I515"/>
  <c r="H515"/>
  <c r="G515"/>
  <c r="F515"/>
  <c r="E515"/>
  <c r="D515"/>
  <c r="AG514"/>
  <c r="AF514"/>
  <c r="AE514"/>
  <c r="AD514"/>
  <c r="AC514"/>
  <c r="AB514"/>
  <c r="AA514"/>
  <c r="Z514"/>
  <c r="Y514"/>
  <c r="X514"/>
  <c r="W514"/>
  <c r="V514"/>
  <c r="U514"/>
  <c r="T514"/>
  <c r="S514"/>
  <c r="R514"/>
  <c r="Q514"/>
  <c r="P514"/>
  <c r="O514"/>
  <c r="N514"/>
  <c r="M514"/>
  <c r="L514"/>
  <c r="K514"/>
  <c r="J514"/>
  <c r="I514"/>
  <c r="H514"/>
  <c r="G514"/>
  <c r="F514"/>
  <c r="E514"/>
  <c r="D514"/>
  <c r="AG513"/>
  <c r="AF513"/>
  <c r="AE513"/>
  <c r="AD513"/>
  <c r="AC513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AG512"/>
  <c r="AF512"/>
  <c r="AE512"/>
  <c r="AD512"/>
  <c r="AC512"/>
  <c r="AB512"/>
  <c r="AA512"/>
  <c r="Z512"/>
  <c r="Y512"/>
  <c r="X512"/>
  <c r="W512"/>
  <c r="V512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D512"/>
  <c r="AG511"/>
  <c r="AF511"/>
  <c r="AE511"/>
  <c r="AD511"/>
  <c r="AC511"/>
  <c r="AB511"/>
  <c r="AA511"/>
  <c r="Z511"/>
  <c r="Y511"/>
  <c r="X511"/>
  <c r="W511"/>
  <c r="V511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D511"/>
  <c r="AG510"/>
  <c r="AF510"/>
  <c r="AE510"/>
  <c r="AD510"/>
  <c r="AC510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D510"/>
  <c r="C265" i="4"/>
  <c r="C520" i="3"/>
  <c r="C264" i="4"/>
  <c r="C519" i="3"/>
  <c r="C261" i="4"/>
  <c r="C515" i="3"/>
  <c r="C260" i="4"/>
  <c r="C514" i="3"/>
  <c r="C259" i="4"/>
  <c r="C513" i="3"/>
  <c r="C258" i="4"/>
  <c r="C512" i="3"/>
  <c r="C257" i="4"/>
  <c r="C511" i="3"/>
  <c r="C256" i="4"/>
  <c r="C510" i="3"/>
  <c r="AG489"/>
  <c r="AF489"/>
  <c r="AE489"/>
  <c r="AD489"/>
  <c r="AC489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D489"/>
  <c r="AG488"/>
  <c r="AF488"/>
  <c r="AE488"/>
  <c r="AD488"/>
  <c r="AC488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D488"/>
  <c r="AG481"/>
  <c r="AF481"/>
  <c r="AE481"/>
  <c r="AD481"/>
  <c r="AC481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1"/>
  <c r="AG480"/>
  <c r="AF480"/>
  <c r="AE480"/>
  <c r="AD480"/>
  <c r="AC480"/>
  <c r="AB480"/>
  <c r="AA480"/>
  <c r="Z480"/>
  <c r="Y480"/>
  <c r="X480"/>
  <c r="W480"/>
  <c r="V480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D480"/>
  <c r="AG479"/>
  <c r="AF479"/>
  <c r="AE479"/>
  <c r="AD479"/>
  <c r="AC479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D479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6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AH284"/>
  <c r="AH283"/>
  <c r="AH282"/>
  <c r="AH281"/>
  <c r="AH280"/>
  <c r="AH279"/>
  <c r="AH278"/>
  <c r="AH277"/>
  <c r="AH276"/>
  <c r="AH27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B254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H248"/>
  <c r="G248"/>
  <c r="F248"/>
  <c r="E248"/>
  <c r="D248"/>
  <c r="C248"/>
  <c r="B248"/>
  <c r="D224" i="4"/>
  <c r="D298" i="3"/>
  <c r="D223" i="4"/>
  <c r="D297" i="3"/>
  <c r="D222" i="4"/>
  <c r="D296" i="3"/>
  <c r="D221" i="4"/>
  <c r="D295" i="3"/>
  <c r="D220" i="4"/>
  <c r="D294" i="3"/>
  <c r="D219" i="4"/>
  <c r="D293" i="3"/>
  <c r="D218" i="4"/>
  <c r="D292" i="3"/>
  <c r="D217" i="4"/>
  <c r="D291" i="3"/>
  <c r="D216" i="4"/>
  <c r="D290" i="3"/>
  <c r="D215" i="4"/>
  <c r="D289" i="3"/>
  <c r="C196" i="4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A183"/>
  <c r="A182"/>
  <c r="A181"/>
  <c r="A180"/>
  <c r="A179"/>
  <c r="A178"/>
  <c r="A177"/>
  <c r="A176"/>
  <c r="A175"/>
  <c r="A174"/>
  <c r="F227" i="3"/>
  <c r="E227"/>
  <c r="D227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E225"/>
  <c r="D225"/>
  <c r="G224"/>
  <c r="F224"/>
  <c r="E224"/>
  <c r="D224"/>
  <c r="G223"/>
  <c r="F223"/>
  <c r="E223"/>
  <c r="D223"/>
  <c r="G222"/>
  <c r="F222"/>
  <c r="E222"/>
  <c r="D222"/>
  <c r="E221"/>
  <c r="D221"/>
  <c r="G220"/>
  <c r="F220"/>
  <c r="E220"/>
  <c r="D220"/>
  <c r="F208"/>
  <c r="E208"/>
  <c r="D208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F206"/>
  <c r="E206"/>
  <c r="D206"/>
  <c r="H205"/>
  <c r="G205"/>
  <c r="F205"/>
  <c r="E205"/>
  <c r="D205"/>
  <c r="H204"/>
  <c r="G204"/>
  <c r="F204"/>
  <c r="E204"/>
  <c r="D204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F202"/>
  <c r="E202"/>
  <c r="D202"/>
  <c r="H201"/>
  <c r="G201"/>
  <c r="F201"/>
  <c r="E201"/>
  <c r="D201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44" i="4"/>
  <c r="C143"/>
  <c r="C142"/>
  <c r="D200" i="3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E122"/>
  <c r="D122"/>
  <c r="C122"/>
  <c r="B122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E121"/>
  <c r="D121"/>
  <c r="C121"/>
  <c r="B121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E120"/>
  <c r="D120"/>
  <c r="C120"/>
  <c r="B120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E119"/>
  <c r="D119"/>
  <c r="C119"/>
  <c r="B119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E118"/>
  <c r="D118"/>
  <c r="C118"/>
  <c r="B118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E117"/>
  <c r="D117"/>
  <c r="C117"/>
  <c r="B117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E116"/>
  <c r="D116"/>
  <c r="C116"/>
  <c r="B116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E115"/>
  <c r="D115"/>
  <c r="C115"/>
  <c r="B115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E114"/>
  <c r="D114"/>
  <c r="C114"/>
  <c r="B114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E113"/>
  <c r="D113"/>
  <c r="C113"/>
  <c r="B113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E112"/>
  <c r="D112"/>
  <c r="C112"/>
  <c r="B112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E111"/>
  <c r="D111"/>
  <c r="C111"/>
  <c r="B111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E110"/>
  <c r="D110"/>
  <c r="C110"/>
  <c r="B110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E109"/>
  <c r="D109"/>
  <c r="C109"/>
  <c r="B109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E108"/>
  <c r="D108"/>
  <c r="C108"/>
  <c r="B108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E107"/>
  <c r="D107"/>
  <c r="C107"/>
  <c r="B107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E106"/>
  <c r="D106"/>
  <c r="C106"/>
  <c r="B106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E105"/>
  <c r="D105"/>
  <c r="C105"/>
  <c r="B105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E104"/>
  <c r="D104"/>
  <c r="C104"/>
  <c r="B104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E103"/>
  <c r="D103"/>
  <c r="C103"/>
  <c r="B103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E100"/>
  <c r="D100"/>
  <c r="C100"/>
  <c r="B100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E99"/>
  <c r="D99"/>
  <c r="C99"/>
  <c r="B99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E98"/>
  <c r="D98"/>
  <c r="C98"/>
  <c r="B98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E97"/>
  <c r="D97"/>
  <c r="C97"/>
  <c r="B97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E96"/>
  <c r="D96"/>
  <c r="C96"/>
  <c r="B96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E95"/>
  <c r="D95"/>
  <c r="C95"/>
  <c r="B95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E94"/>
  <c r="D94"/>
  <c r="C94"/>
  <c r="B94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E93"/>
  <c r="D93"/>
  <c r="C93"/>
  <c r="B93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E92"/>
  <c r="D92"/>
  <c r="C92"/>
  <c r="B92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E91"/>
  <c r="D91"/>
  <c r="C91"/>
  <c r="B91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E90"/>
  <c r="D90"/>
  <c r="C90"/>
  <c r="B90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E89"/>
  <c r="D89"/>
  <c r="C89"/>
  <c r="B89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E88"/>
  <c r="D88"/>
  <c r="C88"/>
  <c r="B88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E87"/>
  <c r="D87"/>
  <c r="C87"/>
  <c r="B87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E86"/>
  <c r="D86"/>
  <c r="C86"/>
  <c r="B86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E85"/>
  <c r="D85"/>
  <c r="C85"/>
  <c r="B85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E84"/>
  <c r="D84"/>
  <c r="C84"/>
  <c r="B84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E83"/>
  <c r="D83"/>
  <c r="C83"/>
  <c r="B83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E82"/>
  <c r="D82"/>
  <c r="C82"/>
  <c r="B82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E81"/>
  <c r="D81"/>
  <c r="C81"/>
  <c r="B81"/>
  <c r="E138" i="4"/>
  <c r="D138"/>
  <c r="B138"/>
  <c r="E137"/>
  <c r="D137"/>
  <c r="B137"/>
  <c r="E136"/>
  <c r="D136"/>
  <c r="B136"/>
  <c r="E135"/>
  <c r="D135"/>
  <c r="B135"/>
  <c r="E134"/>
  <c r="D134"/>
  <c r="B134"/>
  <c r="E133"/>
  <c r="D133"/>
  <c r="B133"/>
  <c r="E132"/>
  <c r="D132"/>
  <c r="B132"/>
  <c r="E131"/>
  <c r="D131"/>
  <c r="B131"/>
  <c r="E130"/>
  <c r="D130"/>
  <c r="B130"/>
  <c r="E129"/>
  <c r="D129"/>
  <c r="B129"/>
  <c r="E128"/>
  <c r="D128"/>
  <c r="B128"/>
  <c r="E127"/>
  <c r="D127"/>
  <c r="B127"/>
  <c r="E126"/>
  <c r="D126"/>
  <c r="B126"/>
  <c r="E125"/>
  <c r="D125"/>
  <c r="B125"/>
  <c r="E124"/>
  <c r="D124"/>
  <c r="B124"/>
  <c r="E123"/>
  <c r="D123"/>
  <c r="B123"/>
  <c r="E122"/>
  <c r="D122"/>
  <c r="B122"/>
  <c r="E121"/>
  <c r="D121"/>
  <c r="B121"/>
  <c r="E120"/>
  <c r="D120"/>
  <c r="B120"/>
  <c r="E119"/>
  <c r="D119"/>
  <c r="B119"/>
  <c r="E117"/>
  <c r="D117"/>
  <c r="B117"/>
  <c r="E116"/>
  <c r="D116"/>
  <c r="B116"/>
  <c r="E115"/>
  <c r="D115"/>
  <c r="B115"/>
  <c r="E114"/>
  <c r="D114"/>
  <c r="B114"/>
  <c r="E113"/>
  <c r="D113"/>
  <c r="B113"/>
  <c r="E112"/>
  <c r="D112"/>
  <c r="B112"/>
  <c r="E111"/>
  <c r="D111"/>
  <c r="B111"/>
  <c r="E110"/>
  <c r="D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B99"/>
  <c r="E98"/>
  <c r="D98"/>
  <c r="C98"/>
  <c r="B98"/>
  <c r="F89"/>
  <c r="F122" i="3"/>
  <c r="A89" i="4"/>
  <c r="A138"/>
  <c r="F88"/>
  <c r="F121" i="3"/>
  <c r="A88" i="4"/>
  <c r="A137"/>
  <c r="F87"/>
  <c r="F120" i="3"/>
  <c r="A87" i="4"/>
  <c r="A136"/>
  <c r="F86"/>
  <c r="F119" i="3"/>
  <c r="A86" i="4"/>
  <c r="A135"/>
  <c r="F85"/>
  <c r="F118" i="3"/>
  <c r="A85" i="4"/>
  <c r="A134"/>
  <c r="F84"/>
  <c r="F117" i="3"/>
  <c r="A84" i="4"/>
  <c r="A133"/>
  <c r="F83"/>
  <c r="F116" i="3"/>
  <c r="A83" i="4"/>
  <c r="A132"/>
  <c r="F82"/>
  <c r="F115" i="3"/>
  <c r="A82" i="4"/>
  <c r="A131"/>
  <c r="F81"/>
  <c r="F114" i="3"/>
  <c r="A81" i="4"/>
  <c r="A130"/>
  <c r="F80"/>
  <c r="F113" i="3"/>
  <c r="A80" i="4"/>
  <c r="A129"/>
  <c r="F79"/>
  <c r="F112" i="3"/>
  <c r="A79" i="4"/>
  <c r="A128"/>
  <c r="F78"/>
  <c r="F111" i="3"/>
  <c r="A78" i="4"/>
  <c r="A127"/>
  <c r="F77"/>
  <c r="F110" i="3"/>
  <c r="A77" i="4"/>
  <c r="A126"/>
  <c r="F76"/>
  <c r="F109" i="3"/>
  <c r="A76" i="4"/>
  <c r="A125"/>
  <c r="F75"/>
  <c r="F108" i="3"/>
  <c r="A75" i="4"/>
  <c r="A124"/>
  <c r="F74"/>
  <c r="F107" i="3"/>
  <c r="A74" i="4"/>
  <c r="A123"/>
  <c r="F73"/>
  <c r="F106" i="3"/>
  <c r="A73" i="4"/>
  <c r="A122"/>
  <c r="F72"/>
  <c r="F105" i="3"/>
  <c r="A72" i="4"/>
  <c r="A121"/>
  <c r="F71"/>
  <c r="F104" i="3"/>
  <c r="A71" i="4"/>
  <c r="A120"/>
  <c r="F70"/>
  <c r="F103" i="3"/>
  <c r="A70" i="4"/>
  <c r="A119"/>
  <c r="F100" i="3"/>
  <c r="F66" i="4"/>
  <c r="F99" i="3"/>
  <c r="F65" i="4"/>
  <c r="F98" i="3"/>
  <c r="F64" i="4"/>
  <c r="F97" i="3"/>
  <c r="F63" i="4"/>
  <c r="F96" i="3"/>
  <c r="F62" i="4"/>
  <c r="F95" i="3"/>
  <c r="F61" i="4"/>
  <c r="F94" i="3"/>
  <c r="F60" i="4"/>
  <c r="F93" i="3"/>
  <c r="F59" i="4"/>
  <c r="F92" i="3"/>
  <c r="F58" i="4"/>
  <c r="F91" i="3"/>
  <c r="F57" i="4"/>
  <c r="F90" i="3"/>
  <c r="F56" i="4"/>
  <c r="F89" i="3"/>
  <c r="F55" i="4"/>
  <c r="F88" i="3"/>
  <c r="F54" i="4"/>
  <c r="F87" i="3"/>
  <c r="F53" i="4"/>
  <c r="F86" i="3"/>
  <c r="F52" i="4"/>
  <c r="F85" i="3"/>
  <c r="F51" i="4"/>
  <c r="F84" i="3"/>
  <c r="F50" i="4"/>
  <c r="F83" i="3"/>
  <c r="F49" i="4"/>
  <c r="F82" i="3"/>
  <c r="F48" i="4"/>
  <c r="F81" i="3"/>
  <c r="A48" i="4"/>
  <c r="A98"/>
  <c r="AG69" i="3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G69"/>
  <c r="F69"/>
  <c r="E69"/>
  <c r="D69"/>
  <c r="G68"/>
  <c r="F68"/>
  <c r="E68"/>
  <c r="D68"/>
  <c r="G67"/>
  <c r="F67"/>
  <c r="E67"/>
  <c r="D67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3"/>
  <c r="C28"/>
  <c r="C27"/>
  <c r="C26"/>
  <c r="C25"/>
  <c r="C24"/>
  <c r="D22"/>
  <c r="D21"/>
  <c r="D20"/>
  <c r="D18"/>
  <c r="D17"/>
  <c r="E17"/>
  <c r="D15"/>
  <c r="D14"/>
  <c r="D13"/>
  <c r="D8"/>
  <c r="D7"/>
  <c r="D4"/>
  <c r="C3"/>
  <c r="E15" i="4"/>
  <c r="AS43" i="3"/>
  <c r="AQ43"/>
  <c r="AO43"/>
  <c r="AM43"/>
  <c r="AK43"/>
  <c r="AI43"/>
  <c r="AG43"/>
  <c r="AE43"/>
  <c r="AC43"/>
  <c r="AA43"/>
  <c r="Y43"/>
  <c r="W43"/>
  <c r="U43"/>
  <c r="S43"/>
  <c r="Q43"/>
  <c r="O43"/>
  <c r="M43"/>
  <c r="K43"/>
  <c r="I43"/>
  <c r="G43"/>
  <c r="E43"/>
  <c r="AR43"/>
  <c r="AP43"/>
  <c r="AN43"/>
  <c r="AL43"/>
  <c r="AJ43"/>
  <c r="AH43"/>
  <c r="AF43"/>
  <c r="AD43"/>
  <c r="AB43"/>
  <c r="Z43"/>
  <c r="X43"/>
  <c r="V43"/>
  <c r="T43"/>
  <c r="R43"/>
  <c r="P43"/>
  <c r="N43"/>
  <c r="L43"/>
  <c r="J43"/>
  <c r="H43"/>
  <c r="F43"/>
  <c r="D43"/>
  <c r="D47"/>
  <c r="D35"/>
  <c r="F225"/>
  <c r="F221"/>
  <c r="D9"/>
  <c r="D5"/>
  <c r="BM103"/>
  <c r="BK103"/>
  <c r="BI103"/>
  <c r="BG103"/>
  <c r="BE103"/>
  <c r="BC103"/>
  <c r="BA103"/>
  <c r="AY103"/>
  <c r="AW103"/>
  <c r="AU103"/>
  <c r="AS103"/>
  <c r="AQ103"/>
  <c r="AO103"/>
  <c r="AM103"/>
  <c r="BN103"/>
  <c r="BL103"/>
  <c r="BJ103"/>
  <c r="BH103"/>
  <c r="BF103"/>
  <c r="BD103"/>
  <c r="BB103"/>
  <c r="AZ103"/>
  <c r="AX103"/>
  <c r="AV103"/>
  <c r="AT103"/>
  <c r="AR103"/>
  <c r="AP103"/>
  <c r="AN103"/>
  <c r="AL103"/>
  <c r="BN104"/>
  <c r="BL104"/>
  <c r="BJ104"/>
  <c r="BH104"/>
  <c r="BF104"/>
  <c r="BD104"/>
  <c r="BB104"/>
  <c r="AZ104"/>
  <c r="AX104"/>
  <c r="AV104"/>
  <c r="AT104"/>
  <c r="AR104"/>
  <c r="AP104"/>
  <c r="AN104"/>
  <c r="AL104"/>
  <c r="BM104"/>
  <c r="BK104"/>
  <c r="BI104"/>
  <c r="BG104"/>
  <c r="BE104"/>
  <c r="BC104"/>
  <c r="BA104"/>
  <c r="AY104"/>
  <c r="AW104"/>
  <c r="AU104"/>
  <c r="AS104"/>
  <c r="AQ104"/>
  <c r="AO104"/>
  <c r="AM104"/>
  <c r="BM105"/>
  <c r="BK105"/>
  <c r="BI105"/>
  <c r="BG105"/>
  <c r="BE105"/>
  <c r="BC105"/>
  <c r="BA105"/>
  <c r="AY105"/>
  <c r="AW105"/>
  <c r="AU105"/>
  <c r="AS105"/>
  <c r="AQ105"/>
  <c r="AO105"/>
  <c r="AM105"/>
  <c r="BN105"/>
  <c r="BL105"/>
  <c r="BJ105"/>
  <c r="BH105"/>
  <c r="BF105"/>
  <c r="BD105"/>
  <c r="BB105"/>
  <c r="AZ105"/>
  <c r="AX105"/>
  <c r="AV105"/>
  <c r="AT105"/>
  <c r="AR105"/>
  <c r="AP105"/>
  <c r="AN105"/>
  <c r="AL105"/>
  <c r="BN106"/>
  <c r="BL106"/>
  <c r="BJ106"/>
  <c r="BH106"/>
  <c r="BF106"/>
  <c r="BD106"/>
  <c r="BB106"/>
  <c r="AZ106"/>
  <c r="AX106"/>
  <c r="AV106"/>
  <c r="AT106"/>
  <c r="AR106"/>
  <c r="BM106"/>
  <c r="BI106"/>
  <c r="BE106"/>
  <c r="BA106"/>
  <c r="AW106"/>
  <c r="AS106"/>
  <c r="AP106"/>
  <c r="AN106"/>
  <c r="AL106"/>
  <c r="BK106"/>
  <c r="BG106"/>
  <c r="BC106"/>
  <c r="AY106"/>
  <c r="AU106"/>
  <c r="AQ106"/>
  <c r="AO106"/>
  <c r="AM106"/>
  <c r="BM107"/>
  <c r="BK107"/>
  <c r="BI107"/>
  <c r="BG107"/>
  <c r="BE107"/>
  <c r="BC107"/>
  <c r="BA107"/>
  <c r="AY107"/>
  <c r="AW107"/>
  <c r="AU107"/>
  <c r="AS107"/>
  <c r="AQ107"/>
  <c r="AO107"/>
  <c r="AM107"/>
  <c r="BL107"/>
  <c r="BH107"/>
  <c r="BD107"/>
  <c r="AZ107"/>
  <c r="AV107"/>
  <c r="AR107"/>
  <c r="AN107"/>
  <c r="BN107"/>
  <c r="BJ107"/>
  <c r="BF107"/>
  <c r="BB107"/>
  <c r="AX107"/>
  <c r="AT107"/>
  <c r="AP107"/>
  <c r="AL107"/>
  <c r="BN108"/>
  <c r="BL108"/>
  <c r="BJ108"/>
  <c r="BH108"/>
  <c r="BF108"/>
  <c r="BD108"/>
  <c r="BB108"/>
  <c r="AZ108"/>
  <c r="AX108"/>
  <c r="AV108"/>
  <c r="AT108"/>
  <c r="AR108"/>
  <c r="AP108"/>
  <c r="AN108"/>
  <c r="AL108"/>
  <c r="BK108"/>
  <c r="BG108"/>
  <c r="BC108"/>
  <c r="AY108"/>
  <c r="AU108"/>
  <c r="AQ108"/>
  <c r="AM108"/>
  <c r="BM108"/>
  <c r="BI108"/>
  <c r="BE108"/>
  <c r="BA108"/>
  <c r="AW108"/>
  <c r="AS108"/>
  <c r="AO108"/>
  <c r="BM109"/>
  <c r="BK109"/>
  <c r="BI109"/>
  <c r="BG109"/>
  <c r="BE109"/>
  <c r="BC109"/>
  <c r="BA109"/>
  <c r="AY109"/>
  <c r="AW109"/>
  <c r="AU109"/>
  <c r="AS109"/>
  <c r="AQ109"/>
  <c r="AO109"/>
  <c r="AM109"/>
  <c r="BN109"/>
  <c r="BJ109"/>
  <c r="BF109"/>
  <c r="BB109"/>
  <c r="AX109"/>
  <c r="AT109"/>
  <c r="AP109"/>
  <c r="AL109"/>
  <c r="BL109"/>
  <c r="BH109"/>
  <c r="BD109"/>
  <c r="AZ109"/>
  <c r="AV109"/>
  <c r="AR109"/>
  <c r="AN109"/>
  <c r="BN110"/>
  <c r="BL110"/>
  <c r="BJ110"/>
  <c r="BH110"/>
  <c r="BF110"/>
  <c r="BD110"/>
  <c r="BB110"/>
  <c r="AZ110"/>
  <c r="AX110"/>
  <c r="AV110"/>
  <c r="AT110"/>
  <c r="AR110"/>
  <c r="AP110"/>
  <c r="AN110"/>
  <c r="AL110"/>
  <c r="BM110"/>
  <c r="BI110"/>
  <c r="BE110"/>
  <c r="BA110"/>
  <c r="AW110"/>
  <c r="AS110"/>
  <c r="AO110"/>
  <c r="BK110"/>
  <c r="BG110"/>
  <c r="BC110"/>
  <c r="AY110"/>
  <c r="AU110"/>
  <c r="AQ110"/>
  <c r="AM110"/>
  <c r="BM111"/>
  <c r="BK111"/>
  <c r="BI111"/>
  <c r="BG111"/>
  <c r="BE111"/>
  <c r="BC111"/>
  <c r="BA111"/>
  <c r="AY111"/>
  <c r="AW111"/>
  <c r="AU111"/>
  <c r="AS111"/>
  <c r="AQ111"/>
  <c r="AO111"/>
  <c r="AM111"/>
  <c r="BL111"/>
  <c r="BH111"/>
  <c r="BD111"/>
  <c r="AZ111"/>
  <c r="AV111"/>
  <c r="AR111"/>
  <c r="AN111"/>
  <c r="BN111"/>
  <c r="BJ111"/>
  <c r="BF111"/>
  <c r="BB111"/>
  <c r="AX111"/>
  <c r="AT111"/>
  <c r="AP111"/>
  <c r="AL111"/>
  <c r="BN112"/>
  <c r="BL112"/>
  <c r="BJ112"/>
  <c r="BH112"/>
  <c r="BF112"/>
  <c r="BD112"/>
  <c r="BB112"/>
  <c r="AZ112"/>
  <c r="AX112"/>
  <c r="AV112"/>
  <c r="AT112"/>
  <c r="AR112"/>
  <c r="AP112"/>
  <c r="AN112"/>
  <c r="AL112"/>
  <c r="BK112"/>
  <c r="BG112"/>
  <c r="BC112"/>
  <c r="AY112"/>
  <c r="AU112"/>
  <c r="AQ112"/>
  <c r="AM112"/>
  <c r="BM112"/>
  <c r="BI112"/>
  <c r="BE112"/>
  <c r="BA112"/>
  <c r="AW112"/>
  <c r="AS112"/>
  <c r="AO112"/>
  <c r="BM113"/>
  <c r="BK113"/>
  <c r="BI113"/>
  <c r="BG113"/>
  <c r="BE113"/>
  <c r="BC113"/>
  <c r="BA113"/>
  <c r="AY113"/>
  <c r="AW113"/>
  <c r="AU113"/>
  <c r="AS113"/>
  <c r="AQ113"/>
  <c r="AO113"/>
  <c r="AM113"/>
  <c r="BN113"/>
  <c r="BJ113"/>
  <c r="BF113"/>
  <c r="BB113"/>
  <c r="AX113"/>
  <c r="AT113"/>
  <c r="AP113"/>
  <c r="AL113"/>
  <c r="BL113"/>
  <c r="BH113"/>
  <c r="BD113"/>
  <c r="AZ113"/>
  <c r="AV113"/>
  <c r="AR113"/>
  <c r="AN113"/>
  <c r="BN114"/>
  <c r="BL114"/>
  <c r="BJ114"/>
  <c r="BH114"/>
  <c r="BF114"/>
  <c r="BD114"/>
  <c r="BB114"/>
  <c r="AZ114"/>
  <c r="AX114"/>
  <c r="AV114"/>
  <c r="AT114"/>
  <c r="AR114"/>
  <c r="AP114"/>
  <c r="AN114"/>
  <c r="AL114"/>
  <c r="BM114"/>
  <c r="BI114"/>
  <c r="BE114"/>
  <c r="BA114"/>
  <c r="AW114"/>
  <c r="AS114"/>
  <c r="AO114"/>
  <c r="BK114"/>
  <c r="BG114"/>
  <c r="BC114"/>
  <c r="AY114"/>
  <c r="AU114"/>
  <c r="AQ114"/>
  <c r="AM114"/>
  <c r="BM115"/>
  <c r="BK115"/>
  <c r="BI115"/>
  <c r="BG115"/>
  <c r="BE115"/>
  <c r="BC115"/>
  <c r="BA115"/>
  <c r="AY115"/>
  <c r="AW115"/>
  <c r="AU115"/>
  <c r="AS115"/>
  <c r="AQ115"/>
  <c r="AO115"/>
  <c r="AM115"/>
  <c r="BL115"/>
  <c r="BH115"/>
  <c r="BD115"/>
  <c r="AZ115"/>
  <c r="AV115"/>
  <c r="AR115"/>
  <c r="AN115"/>
  <c r="BN115"/>
  <c r="BJ115"/>
  <c r="BF115"/>
  <c r="BB115"/>
  <c r="AX115"/>
  <c r="AT115"/>
  <c r="AP115"/>
  <c r="AL115"/>
  <c r="BN116"/>
  <c r="BL116"/>
  <c r="BJ116"/>
  <c r="BH116"/>
  <c r="BF116"/>
  <c r="BD116"/>
  <c r="BB116"/>
  <c r="AZ116"/>
  <c r="AX116"/>
  <c r="AV116"/>
  <c r="AT116"/>
  <c r="AR116"/>
  <c r="AP116"/>
  <c r="AN116"/>
  <c r="AL116"/>
  <c r="BK116"/>
  <c r="BG116"/>
  <c r="BC116"/>
  <c r="AY116"/>
  <c r="AU116"/>
  <c r="AQ116"/>
  <c r="AM116"/>
  <c r="BM116"/>
  <c r="BI116"/>
  <c r="BE116"/>
  <c r="BA116"/>
  <c r="AW116"/>
  <c r="AS116"/>
  <c r="AO116"/>
  <c r="BM117"/>
  <c r="BK117"/>
  <c r="BI117"/>
  <c r="BG117"/>
  <c r="BE117"/>
  <c r="BC117"/>
  <c r="BA117"/>
  <c r="AY117"/>
  <c r="AW117"/>
  <c r="AU117"/>
  <c r="AS117"/>
  <c r="AQ117"/>
  <c r="AO117"/>
  <c r="AM117"/>
  <c r="BN117"/>
  <c r="BJ117"/>
  <c r="BF117"/>
  <c r="BB117"/>
  <c r="AX117"/>
  <c r="AT117"/>
  <c r="AP117"/>
  <c r="AL117"/>
  <c r="BL117"/>
  <c r="BH117"/>
  <c r="BD117"/>
  <c r="AZ117"/>
  <c r="AV117"/>
  <c r="AR117"/>
  <c r="AN117"/>
  <c r="BN118"/>
  <c r="BL118"/>
  <c r="BJ118"/>
  <c r="BH118"/>
  <c r="BF118"/>
  <c r="BD118"/>
  <c r="BB118"/>
  <c r="AZ118"/>
  <c r="AX118"/>
  <c r="AV118"/>
  <c r="AT118"/>
  <c r="AR118"/>
  <c r="AP118"/>
  <c r="AN118"/>
  <c r="AL118"/>
  <c r="BM118"/>
  <c r="BI118"/>
  <c r="BE118"/>
  <c r="BA118"/>
  <c r="AW118"/>
  <c r="AS118"/>
  <c r="AO118"/>
  <c r="BK118"/>
  <c r="BG118"/>
  <c r="BC118"/>
  <c r="AY118"/>
  <c r="AU118"/>
  <c r="AQ118"/>
  <c r="AM118"/>
  <c r="BM119"/>
  <c r="BK119"/>
  <c r="BI119"/>
  <c r="BG119"/>
  <c r="BE119"/>
  <c r="BC119"/>
  <c r="BA119"/>
  <c r="AY119"/>
  <c r="AW119"/>
  <c r="AU119"/>
  <c r="AS119"/>
  <c r="AQ119"/>
  <c r="AO119"/>
  <c r="AM119"/>
  <c r="BL119"/>
  <c r="BH119"/>
  <c r="BD119"/>
  <c r="AZ119"/>
  <c r="AV119"/>
  <c r="AR119"/>
  <c r="AN119"/>
  <c r="BN119"/>
  <c r="BJ119"/>
  <c r="BF119"/>
  <c r="BB119"/>
  <c r="AX119"/>
  <c r="AT119"/>
  <c r="AP119"/>
  <c r="AL119"/>
  <c r="BN120"/>
  <c r="BL120"/>
  <c r="BJ120"/>
  <c r="BH120"/>
  <c r="BF120"/>
  <c r="BD120"/>
  <c r="BB120"/>
  <c r="AZ120"/>
  <c r="AX120"/>
  <c r="AV120"/>
  <c r="AT120"/>
  <c r="AR120"/>
  <c r="AP120"/>
  <c r="AN120"/>
  <c r="AL120"/>
  <c r="BK120"/>
  <c r="BG120"/>
  <c r="BC120"/>
  <c r="AY120"/>
  <c r="AU120"/>
  <c r="AQ120"/>
  <c r="AM120"/>
  <c r="BM120"/>
  <c r="BI120"/>
  <c r="BE120"/>
  <c r="BA120"/>
  <c r="AW120"/>
  <c r="AS120"/>
  <c r="AO120"/>
  <c r="BM121"/>
  <c r="BK121"/>
  <c r="BI121"/>
  <c r="BG121"/>
  <c r="BE121"/>
  <c r="BC121"/>
  <c r="BA121"/>
  <c r="AY121"/>
  <c r="AW121"/>
  <c r="AU121"/>
  <c r="AS121"/>
  <c r="AQ121"/>
  <c r="AO121"/>
  <c r="AM121"/>
  <c r="BN121"/>
  <c r="BJ121"/>
  <c r="BF121"/>
  <c r="BB121"/>
  <c r="AX121"/>
  <c r="AT121"/>
  <c r="AP121"/>
  <c r="AL121"/>
  <c r="BL121"/>
  <c r="BH121"/>
  <c r="BD121"/>
  <c r="AZ121"/>
  <c r="AV121"/>
  <c r="AR121"/>
  <c r="AN121"/>
  <c r="BN122"/>
  <c r="BL122"/>
  <c r="BJ122"/>
  <c r="BH122"/>
  <c r="BF122"/>
  <c r="BD122"/>
  <c r="BB122"/>
  <c r="AZ122"/>
  <c r="AX122"/>
  <c r="AV122"/>
  <c r="AT122"/>
  <c r="AR122"/>
  <c r="AP122"/>
  <c r="AN122"/>
  <c r="AL122"/>
  <c r="BM122"/>
  <c r="BI122"/>
  <c r="BE122"/>
  <c r="BA122"/>
  <c r="AW122"/>
  <c r="AS122"/>
  <c r="AO122"/>
  <c r="BK122"/>
  <c r="BG122"/>
  <c r="BC122"/>
  <c r="AY122"/>
  <c r="AU122"/>
  <c r="AQ122"/>
  <c r="AM12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49" i="4"/>
  <c r="A82" i="3"/>
  <c r="C516"/>
  <c r="A187" i="4"/>
  <c r="A248" i="3"/>
  <c r="A189" i="4"/>
  <c r="A250" i="3"/>
  <c r="A191" i="4"/>
  <c r="A252" i="3"/>
  <c r="A193" i="4"/>
  <c r="A254" i="3"/>
  <c r="A195" i="4"/>
  <c r="A256" i="3"/>
  <c r="B201" i="4"/>
  <c r="B261" i="3"/>
  <c r="B202" i="4"/>
  <c r="B262" i="3"/>
  <c r="B203" i="4"/>
  <c r="B263" i="3"/>
  <c r="B204" i="4"/>
  <c r="B264" i="3"/>
  <c r="B205" i="4"/>
  <c r="B265" i="3"/>
  <c r="B206" i="4"/>
  <c r="B266" i="3"/>
  <c r="B207" i="4"/>
  <c r="B267" i="3"/>
  <c r="B208" i="4"/>
  <c r="B268" i="3"/>
  <c r="B209" i="4"/>
  <c r="B269" i="3"/>
  <c r="B210" i="4"/>
  <c r="B270" i="3"/>
  <c r="A188" i="4"/>
  <c r="A249" i="3"/>
  <c r="A190" i="4"/>
  <c r="A251" i="3"/>
  <c r="A192" i="4"/>
  <c r="A253" i="3"/>
  <c r="A194" i="4"/>
  <c r="A255" i="3"/>
  <c r="A196" i="4"/>
  <c r="A257" i="3"/>
  <c r="C201" i="4"/>
  <c r="C261" i="3"/>
  <c r="C202" i="4"/>
  <c r="C262" i="3"/>
  <c r="C203" i="4"/>
  <c r="C263" i="3"/>
  <c r="C204" i="4"/>
  <c r="C264" i="3"/>
  <c r="C205" i="4"/>
  <c r="C265" i="3"/>
  <c r="C206" i="4"/>
  <c r="C266" i="3"/>
  <c r="C207" i="4"/>
  <c r="C267" i="3"/>
  <c r="C208" i="4"/>
  <c r="C268" i="3"/>
  <c r="C209" i="4"/>
  <c r="C269" i="3"/>
  <c r="C210" i="4"/>
  <c r="C270" i="3"/>
  <c r="A81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D75"/>
  <c r="C406"/>
  <c r="D406"/>
  <c r="C410"/>
  <c r="D410"/>
  <c r="C408"/>
  <c r="D55"/>
  <c r="E9"/>
  <c r="C131"/>
  <c r="D175"/>
  <c r="D179"/>
  <c r="C179"/>
  <c r="C178"/>
  <c r="C175"/>
  <c r="AG175"/>
  <c r="AG176"/>
  <c r="AF175"/>
  <c r="AF176"/>
  <c r="AE175"/>
  <c r="AE176"/>
  <c r="AD175"/>
  <c r="AD176"/>
  <c r="AC175"/>
  <c r="AC176"/>
  <c r="AB175"/>
  <c r="AB176"/>
  <c r="AA175"/>
  <c r="AA176"/>
  <c r="Z175"/>
  <c r="Z176"/>
  <c r="Y175"/>
  <c r="Y176"/>
  <c r="X175"/>
  <c r="X176"/>
  <c r="W175"/>
  <c r="W176"/>
  <c r="V175"/>
  <c r="V176"/>
  <c r="U175"/>
  <c r="U176"/>
  <c r="T175"/>
  <c r="T176"/>
  <c r="S175"/>
  <c r="S176"/>
  <c r="R175"/>
  <c r="R176"/>
  <c r="Q175"/>
  <c r="Q176"/>
  <c r="P175"/>
  <c r="P176"/>
  <c r="O175"/>
  <c r="O176"/>
  <c r="N175"/>
  <c r="N176"/>
  <c r="M175"/>
  <c r="M176"/>
  <c r="L175"/>
  <c r="L176"/>
  <c r="K175"/>
  <c r="K176"/>
  <c r="J175"/>
  <c r="J176"/>
  <c r="I175"/>
  <c r="I176"/>
  <c r="H175"/>
  <c r="H176"/>
  <c r="G175"/>
  <c r="G176"/>
  <c r="F175"/>
  <c r="F176"/>
  <c r="E175"/>
  <c r="E176"/>
  <c r="C176"/>
  <c r="I46"/>
  <c r="H46"/>
  <c r="G46"/>
  <c r="F46"/>
  <c r="E46"/>
  <c r="D46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J44"/>
  <c r="K44"/>
  <c r="D37"/>
  <c r="D38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C57"/>
  <c r="E55"/>
  <c r="D49"/>
  <c r="G206"/>
  <c r="G225"/>
  <c r="G221"/>
  <c r="G202"/>
  <c r="I205"/>
  <c r="H223"/>
  <c r="I201"/>
  <c r="H224"/>
  <c r="I204"/>
  <c r="H220"/>
  <c r="I248"/>
  <c r="H222"/>
  <c r="C56"/>
  <c r="C58"/>
  <c r="C409"/>
  <c r="D409"/>
  <c r="D408"/>
  <c r="A99" i="4"/>
  <c r="A50"/>
  <c r="C224"/>
  <c r="C298" i="3"/>
  <c r="C284"/>
  <c r="C223" i="4"/>
  <c r="C297" i="3"/>
  <c r="C283"/>
  <c r="C222" i="4"/>
  <c r="C296" i="3"/>
  <c r="C282"/>
  <c r="C221" i="4"/>
  <c r="C295" i="3"/>
  <c r="C281"/>
  <c r="C220" i="4"/>
  <c r="C294" i="3"/>
  <c r="C280"/>
  <c r="C219" i="4"/>
  <c r="C293" i="3"/>
  <c r="C279"/>
  <c r="C218" i="4"/>
  <c r="C292" i="3"/>
  <c r="C278"/>
  <c r="C217" i="4"/>
  <c r="C291" i="3"/>
  <c r="C277"/>
  <c r="C216" i="4"/>
  <c r="C290" i="3"/>
  <c r="C276"/>
  <c r="C215" i="4"/>
  <c r="C289" i="3"/>
  <c r="C275"/>
  <c r="A210" i="4"/>
  <c r="A270" i="3"/>
  <c r="A208" i="4"/>
  <c r="A268" i="3"/>
  <c r="A206" i="4"/>
  <c r="A266" i="3"/>
  <c r="A204" i="4"/>
  <c r="A264" i="3"/>
  <c r="A202" i="4"/>
  <c r="A262" i="3"/>
  <c r="B224" i="4"/>
  <c r="B298" i="3"/>
  <c r="B284"/>
  <c r="B223" i="4"/>
  <c r="B297" i="3"/>
  <c r="B283"/>
  <c r="B222" i="4"/>
  <c r="B296" i="3"/>
  <c r="B282"/>
  <c r="B221" i="4"/>
  <c r="B295" i="3"/>
  <c r="B281"/>
  <c r="B220" i="4"/>
  <c r="B294" i="3"/>
  <c r="B280"/>
  <c r="B219" i="4"/>
  <c r="B293" i="3"/>
  <c r="B279"/>
  <c r="B218" i="4"/>
  <c r="B292" i="3"/>
  <c r="B278"/>
  <c r="B217" i="4"/>
  <c r="B291" i="3"/>
  <c r="B277"/>
  <c r="B216" i="4"/>
  <c r="B290" i="3"/>
  <c r="B276"/>
  <c r="B215" i="4"/>
  <c r="B289" i="3"/>
  <c r="B275"/>
  <c r="A209" i="4"/>
  <c r="A269" i="3"/>
  <c r="A207" i="4"/>
  <c r="A267" i="3"/>
  <c r="A205" i="4"/>
  <c r="A265" i="3"/>
  <c r="A203" i="4"/>
  <c r="A263" i="3"/>
  <c r="A201" i="4"/>
  <c r="A261" i="3"/>
  <c r="D176"/>
  <c r="L44"/>
  <c r="K46"/>
  <c r="J46"/>
  <c r="D178"/>
  <c r="F178"/>
  <c r="H178"/>
  <c r="J178"/>
  <c r="L178"/>
  <c r="N178"/>
  <c r="P178"/>
  <c r="R178"/>
  <c r="T178"/>
  <c r="V178"/>
  <c r="X178"/>
  <c r="Z178"/>
  <c r="AB178"/>
  <c r="AD178"/>
  <c r="AF178"/>
  <c r="E179"/>
  <c r="G179"/>
  <c r="I179"/>
  <c r="K179"/>
  <c r="M179"/>
  <c r="O179"/>
  <c r="Q179"/>
  <c r="S179"/>
  <c r="U179"/>
  <c r="W179"/>
  <c r="Y179"/>
  <c r="AA179"/>
  <c r="AC179"/>
  <c r="AE179"/>
  <c r="AG179"/>
  <c r="E178"/>
  <c r="G178"/>
  <c r="I178"/>
  <c r="K178"/>
  <c r="M178"/>
  <c r="O178"/>
  <c r="Q178"/>
  <c r="S178"/>
  <c r="U178"/>
  <c r="W178"/>
  <c r="Y178"/>
  <c r="AA178"/>
  <c r="AC178"/>
  <c r="AE178"/>
  <c r="AG178"/>
  <c r="F179"/>
  <c r="H179"/>
  <c r="J179"/>
  <c r="L179"/>
  <c r="N179"/>
  <c r="P179"/>
  <c r="R179"/>
  <c r="T179"/>
  <c r="V179"/>
  <c r="X179"/>
  <c r="Z179"/>
  <c r="AB179"/>
  <c r="AD179"/>
  <c r="AF179"/>
  <c r="B416"/>
  <c r="E36"/>
  <c r="F36"/>
  <c r="G36"/>
  <c r="D28"/>
  <c r="E28"/>
  <c r="D27"/>
  <c r="E27"/>
  <c r="D26"/>
  <c r="E26"/>
  <c r="AG182"/>
  <c r="AE182"/>
  <c r="AC182"/>
  <c r="AA182"/>
  <c r="Y182"/>
  <c r="W182"/>
  <c r="U182"/>
  <c r="S182"/>
  <c r="Q182"/>
  <c r="O182"/>
  <c r="M182"/>
  <c r="K182"/>
  <c r="I182"/>
  <c r="E18"/>
  <c r="F55"/>
  <c r="E49"/>
  <c r="E50"/>
  <c r="E35"/>
  <c r="H206"/>
  <c r="H202"/>
  <c r="H208"/>
  <c r="G227"/>
  <c r="G208"/>
  <c r="J201"/>
  <c r="I223"/>
  <c r="J205"/>
  <c r="J204"/>
  <c r="I224"/>
  <c r="I222"/>
  <c r="I220"/>
  <c r="J248"/>
  <c r="A100" i="4"/>
  <c r="A51"/>
  <c r="A83" i="3"/>
  <c r="A215" i="4"/>
  <c r="A289" i="3"/>
  <c r="A275"/>
  <c r="A217" i="4"/>
  <c r="A291" i="3"/>
  <c r="A277"/>
  <c r="A219" i="4"/>
  <c r="A293" i="3"/>
  <c r="A279"/>
  <c r="A221" i="4"/>
  <c r="A295" i="3"/>
  <c r="A281"/>
  <c r="A223" i="4"/>
  <c r="A297" i="3"/>
  <c r="A283"/>
  <c r="A216" i="4"/>
  <c r="A290" i="3"/>
  <c r="A276"/>
  <c r="A218" i="4"/>
  <c r="A292" i="3"/>
  <c r="A278"/>
  <c r="A220" i="4"/>
  <c r="A294" i="3"/>
  <c r="A280"/>
  <c r="A222" i="4"/>
  <c r="A296" i="3"/>
  <c r="A282"/>
  <c r="A224" i="4"/>
  <c r="A298" i="3"/>
  <c r="A284"/>
  <c r="A358"/>
  <c r="M44"/>
  <c r="L46"/>
  <c r="B390"/>
  <c r="B385"/>
  <c r="B380"/>
  <c r="B375"/>
  <c r="B388"/>
  <c r="B383"/>
  <c r="B378"/>
  <c r="B368"/>
  <c r="B367"/>
  <c r="B240"/>
  <c r="B362"/>
  <c r="B363"/>
  <c r="B237"/>
  <c r="B185"/>
  <c r="B344"/>
  <c r="B345"/>
  <c r="H36"/>
  <c r="C180"/>
  <c r="B235"/>
  <c r="B219"/>
  <c r="B212"/>
  <c r="B231"/>
  <c r="C182"/>
  <c r="C177"/>
  <c r="C407"/>
  <c r="D407"/>
  <c r="G177"/>
  <c r="D182"/>
  <c r="D177"/>
  <c r="F177"/>
  <c r="H177"/>
  <c r="H181"/>
  <c r="J177"/>
  <c r="J181"/>
  <c r="L177"/>
  <c r="L181"/>
  <c r="N177"/>
  <c r="N181"/>
  <c r="P177"/>
  <c r="P181"/>
  <c r="R177"/>
  <c r="R181"/>
  <c r="T177"/>
  <c r="T181"/>
  <c r="V177"/>
  <c r="V181"/>
  <c r="X177"/>
  <c r="X181"/>
  <c r="Z177"/>
  <c r="Z181"/>
  <c r="AB177"/>
  <c r="AB181"/>
  <c r="AD177"/>
  <c r="AD181"/>
  <c r="AF177"/>
  <c r="AF181"/>
  <c r="H180"/>
  <c r="J180"/>
  <c r="L180"/>
  <c r="N180"/>
  <c r="P180"/>
  <c r="R180"/>
  <c r="T180"/>
  <c r="V180"/>
  <c r="X180"/>
  <c r="Z180"/>
  <c r="AB180"/>
  <c r="AD180"/>
  <c r="AF180"/>
  <c r="H182"/>
  <c r="J182"/>
  <c r="L182"/>
  <c r="N182"/>
  <c r="P182"/>
  <c r="R182"/>
  <c r="T182"/>
  <c r="V182"/>
  <c r="X182"/>
  <c r="Z182"/>
  <c r="AB182"/>
  <c r="AD182"/>
  <c r="AF182"/>
  <c r="B187"/>
  <c r="B177"/>
  <c r="B180"/>
  <c r="E177"/>
  <c r="I177"/>
  <c r="I181"/>
  <c r="K177"/>
  <c r="K181"/>
  <c r="M177"/>
  <c r="M181"/>
  <c r="O177"/>
  <c r="O181"/>
  <c r="Q177"/>
  <c r="Q181"/>
  <c r="S177"/>
  <c r="S181"/>
  <c r="U177"/>
  <c r="U181"/>
  <c r="W177"/>
  <c r="W181"/>
  <c r="Y177"/>
  <c r="Y181"/>
  <c r="AA177"/>
  <c r="AA181"/>
  <c r="AC177"/>
  <c r="AC181"/>
  <c r="AE177"/>
  <c r="AE181"/>
  <c r="AG177"/>
  <c r="AG181"/>
  <c r="I180"/>
  <c r="K180"/>
  <c r="M180"/>
  <c r="O180"/>
  <c r="Q180"/>
  <c r="S180"/>
  <c r="U180"/>
  <c r="W180"/>
  <c r="Y180"/>
  <c r="AA180"/>
  <c r="AC180"/>
  <c r="AE180"/>
  <c r="AG180"/>
  <c r="B181"/>
  <c r="C195"/>
  <c r="C194"/>
  <c r="C193"/>
  <c r="C126"/>
  <c r="C93" i="4"/>
  <c r="E171" i="3"/>
  <c r="D171"/>
  <c r="B171"/>
  <c r="E170"/>
  <c r="D170"/>
  <c r="B170"/>
  <c r="E169"/>
  <c r="D169"/>
  <c r="B169"/>
  <c r="E168"/>
  <c r="D168"/>
  <c r="B168"/>
  <c r="E167"/>
  <c r="D167"/>
  <c r="B167"/>
  <c r="E166"/>
  <c r="D166"/>
  <c r="B166"/>
  <c r="E165"/>
  <c r="D165"/>
  <c r="B165"/>
  <c r="E164"/>
  <c r="D164"/>
  <c r="B164"/>
  <c r="E163"/>
  <c r="D163"/>
  <c r="B163"/>
  <c r="E162"/>
  <c r="D162"/>
  <c r="B162"/>
  <c r="E161"/>
  <c r="D161"/>
  <c r="B161"/>
  <c r="E160"/>
  <c r="D160"/>
  <c r="B160"/>
  <c r="E159"/>
  <c r="D159"/>
  <c r="B159"/>
  <c r="E158"/>
  <c r="D158"/>
  <c r="B158"/>
  <c r="E157"/>
  <c r="D157"/>
  <c r="B157"/>
  <c r="E156"/>
  <c r="D156"/>
  <c r="B156"/>
  <c r="E155"/>
  <c r="D155"/>
  <c r="B155"/>
  <c r="E154"/>
  <c r="D154"/>
  <c r="B154"/>
  <c r="E153"/>
  <c r="D153"/>
  <c r="B153"/>
  <c r="E152"/>
  <c r="D152"/>
  <c r="B152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G55"/>
  <c r="F49"/>
  <c r="F50"/>
  <c r="F35"/>
  <c r="H225"/>
  <c r="I206"/>
  <c r="I202"/>
  <c r="I208"/>
  <c r="H221"/>
  <c r="K201"/>
  <c r="J224"/>
  <c r="K204"/>
  <c r="K205"/>
  <c r="J223"/>
  <c r="J222"/>
  <c r="K248"/>
  <c r="J220"/>
  <c r="A101" i="4"/>
  <c r="A52"/>
  <c r="A84" i="3"/>
  <c r="N44"/>
  <c r="M46"/>
  <c r="B349"/>
  <c r="B331"/>
  <c r="B350"/>
  <c r="B351"/>
  <c r="B352"/>
  <c r="B353"/>
  <c r="B354"/>
  <c r="B355"/>
  <c r="B356"/>
  <c r="B357"/>
  <c r="B358"/>
  <c r="I36"/>
  <c r="B339"/>
  <c r="C339"/>
  <c r="B337"/>
  <c r="C337"/>
  <c r="B335"/>
  <c r="C335"/>
  <c r="B333"/>
  <c r="C333"/>
  <c r="C349"/>
  <c r="C350"/>
  <c r="C351"/>
  <c r="C352"/>
  <c r="C353"/>
  <c r="C354"/>
  <c r="C355"/>
  <c r="C356"/>
  <c r="C357"/>
  <c r="C358"/>
  <c r="B340"/>
  <c r="C340"/>
  <c r="B338"/>
  <c r="C338"/>
  <c r="B336"/>
  <c r="C336"/>
  <c r="B334"/>
  <c r="C334"/>
  <c r="B332"/>
  <c r="C332"/>
  <c r="A340"/>
  <c r="C186"/>
  <c r="D180"/>
  <c r="D181"/>
  <c r="F180"/>
  <c r="F181"/>
  <c r="F182"/>
  <c r="E180"/>
  <c r="E181"/>
  <c r="C181"/>
  <c r="E182"/>
  <c r="G180"/>
  <c r="G181"/>
  <c r="G182"/>
  <c r="A350"/>
  <c r="A352"/>
  <c r="A354"/>
  <c r="A356"/>
  <c r="A351"/>
  <c r="A353"/>
  <c r="A355"/>
  <c r="A357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H55"/>
  <c r="G49"/>
  <c r="G50"/>
  <c r="G35"/>
  <c r="J206"/>
  <c r="I225"/>
  <c r="H227"/>
  <c r="J202"/>
  <c r="J208"/>
  <c r="I221"/>
  <c r="L201"/>
  <c r="K223"/>
  <c r="L205"/>
  <c r="L204"/>
  <c r="K224"/>
  <c r="K222"/>
  <c r="K220"/>
  <c r="L248"/>
  <c r="A102" i="4"/>
  <c r="A53"/>
  <c r="A85" i="3"/>
  <c r="O44"/>
  <c r="N46"/>
  <c r="A331"/>
  <c r="A349"/>
  <c r="J36"/>
  <c r="C331"/>
  <c r="A339"/>
  <c r="A337"/>
  <c r="A333"/>
  <c r="A338"/>
  <c r="A334"/>
  <c r="A335"/>
  <c r="A336"/>
  <c r="A332"/>
  <c r="A171"/>
  <c r="A170"/>
  <c r="A169"/>
  <c r="A168"/>
  <c r="A167"/>
  <c r="A166"/>
  <c r="A165"/>
  <c r="A164"/>
  <c r="A163"/>
  <c r="A162"/>
  <c r="A161"/>
  <c r="A160"/>
  <c r="A159"/>
  <c r="A158"/>
  <c r="A157"/>
  <c r="A156"/>
  <c r="I55"/>
  <c r="H49"/>
  <c r="H50"/>
  <c r="H35"/>
  <c r="J225"/>
  <c r="K206"/>
  <c r="J221"/>
  <c r="K202"/>
  <c r="K208"/>
  <c r="I227"/>
  <c r="M201"/>
  <c r="L224"/>
  <c r="M204"/>
  <c r="M205"/>
  <c r="L223"/>
  <c r="L222"/>
  <c r="M248"/>
  <c r="L220"/>
  <c r="A103" i="4"/>
  <c r="A54"/>
  <c r="A86" i="3"/>
  <c r="P44"/>
  <c r="O46"/>
  <c r="K36"/>
  <c r="A152"/>
  <c r="A131"/>
  <c r="J55"/>
  <c r="I49"/>
  <c r="I50"/>
  <c r="I35"/>
  <c r="L206"/>
  <c r="K225"/>
  <c r="J227"/>
  <c r="L202"/>
  <c r="L208"/>
  <c r="K221"/>
  <c r="M223"/>
  <c r="N205"/>
  <c r="N204"/>
  <c r="M224"/>
  <c r="N201"/>
  <c r="M222"/>
  <c r="M220"/>
  <c r="N248"/>
  <c r="A104" i="4"/>
  <c r="A55"/>
  <c r="A87" i="3"/>
  <c r="Q44"/>
  <c r="P46"/>
  <c r="L36"/>
  <c r="F126"/>
  <c r="A153"/>
  <c r="A132"/>
  <c r="K55"/>
  <c r="J49"/>
  <c r="J50"/>
  <c r="J35"/>
  <c r="M206"/>
  <c r="L225"/>
  <c r="M202"/>
  <c r="M208"/>
  <c r="K227"/>
  <c r="L221"/>
  <c r="O201"/>
  <c r="N224"/>
  <c r="O204"/>
  <c r="O205"/>
  <c r="N223"/>
  <c r="N222"/>
  <c r="O248"/>
  <c r="N220"/>
  <c r="A105" i="4"/>
  <c r="A56"/>
  <c r="A88" i="3"/>
  <c r="D126"/>
  <c r="F93" i="4"/>
  <c r="D93"/>
  <c r="R44" i="3"/>
  <c r="Q46"/>
  <c r="M36"/>
  <c r="A155"/>
  <c r="A154"/>
  <c r="A133"/>
  <c r="B58"/>
  <c r="B57"/>
  <c r="B56"/>
  <c r="D72"/>
  <c r="D48"/>
  <c r="L55"/>
  <c r="K49"/>
  <c r="K50"/>
  <c r="K35"/>
  <c r="N206"/>
  <c r="M225"/>
  <c r="N202"/>
  <c r="N208"/>
  <c r="M221"/>
  <c r="L227"/>
  <c r="P201"/>
  <c r="O223"/>
  <c r="P205"/>
  <c r="P204"/>
  <c r="O224"/>
  <c r="O222"/>
  <c r="O220"/>
  <c r="P248"/>
  <c r="A106" i="4"/>
  <c r="A57"/>
  <c r="A89" i="3"/>
  <c r="S44"/>
  <c r="R46"/>
  <c r="N36"/>
  <c r="A134"/>
  <c r="D66"/>
  <c r="G80"/>
  <c r="D254" i="4"/>
  <c r="D61" i="3"/>
  <c r="C75"/>
  <c r="C74"/>
  <c r="C73"/>
  <c r="M55"/>
  <c r="L49"/>
  <c r="L50"/>
  <c r="L35"/>
  <c r="O206"/>
  <c r="N225"/>
  <c r="O202"/>
  <c r="O208"/>
  <c r="M227"/>
  <c r="N221"/>
  <c r="Q201"/>
  <c r="P224"/>
  <c r="Q204"/>
  <c r="Q205"/>
  <c r="P223"/>
  <c r="P222"/>
  <c r="Q248"/>
  <c r="P220"/>
  <c r="A107" i="4"/>
  <c r="A58"/>
  <c r="A90" i="3"/>
  <c r="D243" i="4"/>
  <c r="D141"/>
  <c r="D238"/>
  <c r="D232"/>
  <c r="D228"/>
  <c r="E214"/>
  <c r="E200"/>
  <c r="D186"/>
  <c r="D173"/>
  <c r="D160"/>
  <c r="D528" i="3"/>
  <c r="D148" i="4"/>
  <c r="G96"/>
  <c r="G92"/>
  <c r="G69"/>
  <c r="G47"/>
  <c r="T44" i="3"/>
  <c r="S46"/>
  <c r="D472"/>
  <c r="D425"/>
  <c r="D496"/>
  <c r="D449"/>
  <c r="D374"/>
  <c r="F66"/>
  <c r="F61"/>
  <c r="E71"/>
  <c r="E72"/>
  <c r="E61"/>
  <c r="E66"/>
  <c r="H80"/>
  <c r="E254" i="4"/>
  <c r="D366" i="3"/>
  <c r="D396"/>
  <c r="O36"/>
  <c r="D330"/>
  <c r="E288"/>
  <c r="D319"/>
  <c r="D312"/>
  <c r="D302"/>
  <c r="E274"/>
  <c r="G102"/>
  <c r="AK102"/>
  <c r="AK129"/>
  <c r="D348"/>
  <c r="D260"/>
  <c r="D247"/>
  <c r="D234"/>
  <c r="D215"/>
  <c r="D199"/>
  <c r="D192"/>
  <c r="AK80"/>
  <c r="G125"/>
  <c r="G129"/>
  <c r="D174"/>
  <c r="A135"/>
  <c r="I80"/>
  <c r="F254" i="4"/>
  <c r="E48" i="3"/>
  <c r="E260"/>
  <c r="N55"/>
  <c r="M49"/>
  <c r="M50"/>
  <c r="M35"/>
  <c r="P206"/>
  <c r="O225"/>
  <c r="P202"/>
  <c r="P208"/>
  <c r="O221"/>
  <c r="N227"/>
  <c r="R201"/>
  <c r="Q223"/>
  <c r="R205"/>
  <c r="R204"/>
  <c r="Q224"/>
  <c r="Q222"/>
  <c r="Q220"/>
  <c r="R248"/>
  <c r="A108" i="4"/>
  <c r="A59"/>
  <c r="A91" i="3"/>
  <c r="F243" i="4"/>
  <c r="F141"/>
  <c r="E243"/>
  <c r="E141"/>
  <c r="F238"/>
  <c r="F232"/>
  <c r="F228"/>
  <c r="G214"/>
  <c r="G200"/>
  <c r="F186"/>
  <c r="F173"/>
  <c r="F160"/>
  <c r="E238"/>
  <c r="E232"/>
  <c r="E228"/>
  <c r="F214"/>
  <c r="F200"/>
  <c r="E186"/>
  <c r="E173"/>
  <c r="E160"/>
  <c r="F528" i="3"/>
  <c r="I96" i="4"/>
  <c r="I92"/>
  <c r="I69"/>
  <c r="I47"/>
  <c r="F148"/>
  <c r="E528" i="3"/>
  <c r="E148" i="4"/>
  <c r="H96"/>
  <c r="H92"/>
  <c r="H69"/>
  <c r="H47"/>
  <c r="U44" i="3"/>
  <c r="T46"/>
  <c r="E366"/>
  <c r="F472"/>
  <c r="F425"/>
  <c r="E312"/>
  <c r="E472"/>
  <c r="E425"/>
  <c r="F71"/>
  <c r="F72"/>
  <c r="E174"/>
  <c r="H129"/>
  <c r="E199"/>
  <c r="AL80"/>
  <c r="E234"/>
  <c r="F274"/>
  <c r="F496"/>
  <c r="F449"/>
  <c r="F374"/>
  <c r="AL129"/>
  <c r="AL102"/>
  <c r="E496"/>
  <c r="E449"/>
  <c r="E374"/>
  <c r="E330"/>
  <c r="E396"/>
  <c r="H125"/>
  <c r="E192"/>
  <c r="E215"/>
  <c r="E247"/>
  <c r="E348"/>
  <c r="H102"/>
  <c r="F288"/>
  <c r="E302"/>
  <c r="E319"/>
  <c r="F366"/>
  <c r="F396"/>
  <c r="P36"/>
  <c r="F330"/>
  <c r="G288"/>
  <c r="F319"/>
  <c r="F312"/>
  <c r="F302"/>
  <c r="G274"/>
  <c r="I102"/>
  <c r="AM102"/>
  <c r="AM129"/>
  <c r="F348"/>
  <c r="F260"/>
  <c r="F247"/>
  <c r="F234"/>
  <c r="F215"/>
  <c r="F199"/>
  <c r="F192"/>
  <c r="AM80"/>
  <c r="I125"/>
  <c r="I129"/>
  <c r="F174"/>
  <c r="A136"/>
  <c r="J80"/>
  <c r="G254" i="4"/>
  <c r="G66" i="3"/>
  <c r="G61"/>
  <c r="G71"/>
  <c r="F48"/>
  <c r="O55"/>
  <c r="N49"/>
  <c r="N50"/>
  <c r="N35"/>
  <c r="Q206"/>
  <c r="P225"/>
  <c r="Q202"/>
  <c r="Q208"/>
  <c r="O227"/>
  <c r="P221"/>
  <c r="S201"/>
  <c r="R224"/>
  <c r="S204"/>
  <c r="S205"/>
  <c r="R223"/>
  <c r="R222"/>
  <c r="S248"/>
  <c r="R220"/>
  <c r="A109" i="4"/>
  <c r="A60"/>
  <c r="A92" i="3"/>
  <c r="A142"/>
  <c r="G243" i="4"/>
  <c r="G141"/>
  <c r="G238"/>
  <c r="G232"/>
  <c r="G228"/>
  <c r="H214"/>
  <c r="H200"/>
  <c r="G186"/>
  <c r="G173"/>
  <c r="G160"/>
  <c r="G528" i="3"/>
  <c r="G148" i="4"/>
  <c r="J96"/>
  <c r="J92"/>
  <c r="J69"/>
  <c r="J47"/>
  <c r="V44" i="3"/>
  <c r="U46"/>
  <c r="G472"/>
  <c r="G425"/>
  <c r="G496"/>
  <c r="G449"/>
  <c r="G374"/>
  <c r="G366"/>
  <c r="G396"/>
  <c r="Q36"/>
  <c r="G319"/>
  <c r="G312"/>
  <c r="G302"/>
  <c r="G330"/>
  <c r="H288"/>
  <c r="H274"/>
  <c r="J102"/>
  <c r="AN102"/>
  <c r="AN129"/>
  <c r="G348"/>
  <c r="G260"/>
  <c r="G247"/>
  <c r="G234"/>
  <c r="G215"/>
  <c r="G199"/>
  <c r="G192"/>
  <c r="AN80"/>
  <c r="J125"/>
  <c r="J129"/>
  <c r="G174"/>
  <c r="A137"/>
  <c r="K80"/>
  <c r="H254" i="4"/>
  <c r="H66" i="3"/>
  <c r="H61"/>
  <c r="H71"/>
  <c r="G72"/>
  <c r="G48"/>
  <c r="P55"/>
  <c r="O49"/>
  <c r="O50"/>
  <c r="O35"/>
  <c r="R206"/>
  <c r="Q225"/>
  <c r="R202"/>
  <c r="R208"/>
  <c r="Q221"/>
  <c r="P227"/>
  <c r="T201"/>
  <c r="S223"/>
  <c r="T205"/>
  <c r="T204"/>
  <c r="S224"/>
  <c r="S222"/>
  <c r="S220"/>
  <c r="T248"/>
  <c r="A110" i="4"/>
  <c r="A61"/>
  <c r="A93" i="3"/>
  <c r="A143"/>
  <c r="H243" i="4"/>
  <c r="H141"/>
  <c r="H238"/>
  <c r="H232"/>
  <c r="H228"/>
  <c r="I214"/>
  <c r="I200"/>
  <c r="H186"/>
  <c r="H173"/>
  <c r="H160"/>
  <c r="H528" i="3"/>
  <c r="K96" i="4"/>
  <c r="K92"/>
  <c r="K69"/>
  <c r="K47"/>
  <c r="H148"/>
  <c r="W44" i="3"/>
  <c r="V46"/>
  <c r="H472"/>
  <c r="H425"/>
  <c r="H496"/>
  <c r="H449"/>
  <c r="H374"/>
  <c r="H366"/>
  <c r="H396"/>
  <c r="R36"/>
  <c r="H330"/>
  <c r="I288"/>
  <c r="H319"/>
  <c r="H312"/>
  <c r="H302"/>
  <c r="I274"/>
  <c r="K102"/>
  <c r="AO102"/>
  <c r="AO129"/>
  <c r="H348"/>
  <c r="H260"/>
  <c r="H247"/>
  <c r="H234"/>
  <c r="H215"/>
  <c r="H199"/>
  <c r="H192"/>
  <c r="AO80"/>
  <c r="K125"/>
  <c r="K129"/>
  <c r="H174"/>
  <c r="A138"/>
  <c r="L80"/>
  <c r="I254" i="4"/>
  <c r="I61" i="3"/>
  <c r="I66"/>
  <c r="I71"/>
  <c r="H72"/>
  <c r="H48"/>
  <c r="Q55"/>
  <c r="P49"/>
  <c r="P50"/>
  <c r="P35"/>
  <c r="S206"/>
  <c r="R225"/>
  <c r="S202"/>
  <c r="S208"/>
  <c r="Q227"/>
  <c r="R221"/>
  <c r="U201"/>
  <c r="T224"/>
  <c r="U204"/>
  <c r="U205"/>
  <c r="T223"/>
  <c r="T222"/>
  <c r="U248"/>
  <c r="T220"/>
  <c r="A111" i="4"/>
  <c r="A62"/>
  <c r="A94" i="3"/>
  <c r="A144"/>
  <c r="I243" i="4"/>
  <c r="I141"/>
  <c r="I238"/>
  <c r="I232"/>
  <c r="I228"/>
  <c r="J214"/>
  <c r="J200"/>
  <c r="I186"/>
  <c r="I173"/>
  <c r="I160"/>
  <c r="I528" i="3"/>
  <c r="I148" i="4"/>
  <c r="L96"/>
  <c r="L92"/>
  <c r="L69"/>
  <c r="L47"/>
  <c r="X44" i="3"/>
  <c r="W46"/>
  <c r="I472"/>
  <c r="I425"/>
  <c r="I496"/>
  <c r="I449"/>
  <c r="I374"/>
  <c r="I366"/>
  <c r="I396"/>
  <c r="S36"/>
  <c r="I319"/>
  <c r="I312"/>
  <c r="I302"/>
  <c r="I330"/>
  <c r="J288"/>
  <c r="J274"/>
  <c r="L102"/>
  <c r="AP102"/>
  <c r="AP129"/>
  <c r="I348"/>
  <c r="I260"/>
  <c r="I247"/>
  <c r="I234"/>
  <c r="I215"/>
  <c r="I199"/>
  <c r="I192"/>
  <c r="AP80"/>
  <c r="L125"/>
  <c r="L129"/>
  <c r="I174"/>
  <c r="A139"/>
  <c r="M80"/>
  <c r="J254" i="4"/>
  <c r="J66" i="3"/>
  <c r="J61"/>
  <c r="J71"/>
  <c r="I72"/>
  <c r="I48"/>
  <c r="R55"/>
  <c r="Q49"/>
  <c r="Q50"/>
  <c r="Q35"/>
  <c r="T206"/>
  <c r="S225"/>
  <c r="T202"/>
  <c r="T208"/>
  <c r="S221"/>
  <c r="R227"/>
  <c r="V201"/>
  <c r="U223"/>
  <c r="V205"/>
  <c r="V204"/>
  <c r="U224"/>
  <c r="U222"/>
  <c r="U220"/>
  <c r="V248"/>
  <c r="A112" i="4"/>
  <c r="A63"/>
  <c r="A95" i="3"/>
  <c r="A145"/>
  <c r="J243" i="4"/>
  <c r="J141"/>
  <c r="J238"/>
  <c r="J232"/>
  <c r="J228"/>
  <c r="K214"/>
  <c r="K200"/>
  <c r="J186"/>
  <c r="J173"/>
  <c r="J160"/>
  <c r="J528" i="3"/>
  <c r="M96" i="4"/>
  <c r="M92"/>
  <c r="M69"/>
  <c r="M47"/>
  <c r="J148"/>
  <c r="Y44" i="3"/>
  <c r="X46"/>
  <c r="J472"/>
  <c r="J425"/>
  <c r="J496"/>
  <c r="J449"/>
  <c r="J374"/>
  <c r="J366"/>
  <c r="J396"/>
  <c r="J330"/>
  <c r="K288"/>
  <c r="J319"/>
  <c r="J312"/>
  <c r="J302"/>
  <c r="K274"/>
  <c r="T36"/>
  <c r="M102"/>
  <c r="AQ102"/>
  <c r="AQ129"/>
  <c r="J348"/>
  <c r="J260"/>
  <c r="J247"/>
  <c r="J234"/>
  <c r="J215"/>
  <c r="J199"/>
  <c r="J192"/>
  <c r="AQ80"/>
  <c r="M125"/>
  <c r="M129"/>
  <c r="J174"/>
  <c r="A141"/>
  <c r="A140"/>
  <c r="N80"/>
  <c r="K254" i="4"/>
  <c r="K66" i="3"/>
  <c r="K61"/>
  <c r="K71"/>
  <c r="J72"/>
  <c r="J48"/>
  <c r="A402"/>
  <c r="S55"/>
  <c r="R49"/>
  <c r="R50"/>
  <c r="R35"/>
  <c r="U206"/>
  <c r="T225"/>
  <c r="U202"/>
  <c r="U208"/>
  <c r="S227"/>
  <c r="T221"/>
  <c r="W201"/>
  <c r="V224"/>
  <c r="W204"/>
  <c r="W205"/>
  <c r="V223"/>
  <c r="V222"/>
  <c r="W248"/>
  <c r="V220"/>
  <c r="A113" i="4"/>
  <c r="A64"/>
  <c r="A96" i="3"/>
  <c r="A146"/>
  <c r="K243" i="4"/>
  <c r="K141"/>
  <c r="K238"/>
  <c r="K232"/>
  <c r="K228"/>
  <c r="L214"/>
  <c r="L200"/>
  <c r="K186"/>
  <c r="K173"/>
  <c r="K160"/>
  <c r="K528" i="3"/>
  <c r="K148" i="4"/>
  <c r="N96"/>
  <c r="N92"/>
  <c r="N69"/>
  <c r="N47"/>
  <c r="Z44" i="3"/>
  <c r="Y46"/>
  <c r="K472"/>
  <c r="K425"/>
  <c r="K496"/>
  <c r="K449"/>
  <c r="K374"/>
  <c r="K366"/>
  <c r="K396"/>
  <c r="K319"/>
  <c r="K312"/>
  <c r="K302"/>
  <c r="K330"/>
  <c r="L288"/>
  <c r="L274"/>
  <c r="U36"/>
  <c r="N102"/>
  <c r="AR102"/>
  <c r="AR129"/>
  <c r="K348"/>
  <c r="K260"/>
  <c r="K247"/>
  <c r="K234"/>
  <c r="K215"/>
  <c r="K199"/>
  <c r="K192"/>
  <c r="AR80"/>
  <c r="N125"/>
  <c r="N129"/>
  <c r="K174"/>
  <c r="O80"/>
  <c r="L254" i="4"/>
  <c r="L66" i="3"/>
  <c r="L61"/>
  <c r="L71"/>
  <c r="K72"/>
  <c r="K48"/>
  <c r="T55"/>
  <c r="S49"/>
  <c r="S50"/>
  <c r="S35"/>
  <c r="V206"/>
  <c r="U225"/>
  <c r="V202"/>
  <c r="V208"/>
  <c r="U221"/>
  <c r="T227"/>
  <c r="W223"/>
  <c r="X205"/>
  <c r="X204"/>
  <c r="W224"/>
  <c r="X201"/>
  <c r="W222"/>
  <c r="W220"/>
  <c r="X248"/>
  <c r="A114" i="4"/>
  <c r="A65"/>
  <c r="A97" i="3"/>
  <c r="A147"/>
  <c r="L243" i="4"/>
  <c r="L141"/>
  <c r="L238"/>
  <c r="L232"/>
  <c r="L228"/>
  <c r="M214"/>
  <c r="M200"/>
  <c r="L186"/>
  <c r="L173"/>
  <c r="L160"/>
  <c r="L528" i="3"/>
  <c r="O96" i="4"/>
  <c r="O92"/>
  <c r="O69"/>
  <c r="O47"/>
  <c r="L148"/>
  <c r="AA44" i="3"/>
  <c r="Z46"/>
  <c r="L472"/>
  <c r="L425"/>
  <c r="L496"/>
  <c r="L449"/>
  <c r="L374"/>
  <c r="L366"/>
  <c r="L396"/>
  <c r="V36"/>
  <c r="L330"/>
  <c r="M288"/>
  <c r="L319"/>
  <c r="L312"/>
  <c r="L302"/>
  <c r="M274"/>
  <c r="O102"/>
  <c r="AS102"/>
  <c r="AS129"/>
  <c r="L348"/>
  <c r="L260"/>
  <c r="L247"/>
  <c r="L234"/>
  <c r="L215"/>
  <c r="L199"/>
  <c r="L192"/>
  <c r="AS80"/>
  <c r="O125"/>
  <c r="O129"/>
  <c r="L174"/>
  <c r="P80"/>
  <c r="M254" i="4"/>
  <c r="M61" i="3"/>
  <c r="M66"/>
  <c r="M71"/>
  <c r="L72"/>
  <c r="L48"/>
  <c r="U55"/>
  <c r="T49"/>
  <c r="T50"/>
  <c r="T35"/>
  <c r="W206"/>
  <c r="V225"/>
  <c r="W202"/>
  <c r="W208"/>
  <c r="U227"/>
  <c r="V221"/>
  <c r="Y201"/>
  <c r="X224"/>
  <c r="Y204"/>
  <c r="Y205"/>
  <c r="X223"/>
  <c r="X222"/>
  <c r="Y248"/>
  <c r="X220"/>
  <c r="A115" i="4"/>
  <c r="A66"/>
  <c r="A98" i="3"/>
  <c r="A148"/>
  <c r="M243" i="4"/>
  <c r="M141"/>
  <c r="M238"/>
  <c r="M232"/>
  <c r="M228"/>
  <c r="N214"/>
  <c r="N200"/>
  <c r="M186"/>
  <c r="M173"/>
  <c r="M160"/>
  <c r="M528" i="3"/>
  <c r="M148" i="4"/>
  <c r="P96"/>
  <c r="P92"/>
  <c r="P69"/>
  <c r="P47"/>
  <c r="AB44" i="3"/>
  <c r="AA46"/>
  <c r="M472"/>
  <c r="M425"/>
  <c r="M496"/>
  <c r="M449"/>
  <c r="M374"/>
  <c r="M366"/>
  <c r="M396"/>
  <c r="M319"/>
  <c r="M312"/>
  <c r="M302"/>
  <c r="M330"/>
  <c r="N288"/>
  <c r="N274"/>
  <c r="W36"/>
  <c r="P102"/>
  <c r="AT102"/>
  <c r="AT129"/>
  <c r="M348"/>
  <c r="M260"/>
  <c r="M247"/>
  <c r="M234"/>
  <c r="M215"/>
  <c r="M199"/>
  <c r="M192"/>
  <c r="AT80"/>
  <c r="P125"/>
  <c r="P129"/>
  <c r="M174"/>
  <c r="Q80"/>
  <c r="N254" i="4"/>
  <c r="N66" i="3"/>
  <c r="N61"/>
  <c r="N71"/>
  <c r="M72"/>
  <c r="M48"/>
  <c r="V55"/>
  <c r="U49"/>
  <c r="U50"/>
  <c r="U35"/>
  <c r="X206"/>
  <c r="W225"/>
  <c r="X202"/>
  <c r="X208"/>
  <c r="W221"/>
  <c r="V227"/>
  <c r="Z204"/>
  <c r="Z201"/>
  <c r="Y223"/>
  <c r="Z205"/>
  <c r="Y224"/>
  <c r="Y222"/>
  <c r="Y220"/>
  <c r="Z248"/>
  <c r="A116" i="4"/>
  <c r="A67"/>
  <c r="A99" i="3"/>
  <c r="A149"/>
  <c r="N243" i="4"/>
  <c r="N141"/>
  <c r="N238"/>
  <c r="N232"/>
  <c r="N228"/>
  <c r="O214"/>
  <c r="O200"/>
  <c r="N186"/>
  <c r="N173"/>
  <c r="N160"/>
  <c r="N528" i="3"/>
  <c r="Q96" i="4"/>
  <c r="Q92"/>
  <c r="Q69"/>
  <c r="Q47"/>
  <c r="N148"/>
  <c r="AC44" i="3"/>
  <c r="AB46"/>
  <c r="N472"/>
  <c r="N425"/>
  <c r="N496"/>
  <c r="N449"/>
  <c r="N374"/>
  <c r="N366"/>
  <c r="N396"/>
  <c r="N330"/>
  <c r="O288"/>
  <c r="N319"/>
  <c r="N312"/>
  <c r="N302"/>
  <c r="O274"/>
  <c r="X36"/>
  <c r="Q102"/>
  <c r="AU102"/>
  <c r="AU129"/>
  <c r="N348"/>
  <c r="N260"/>
  <c r="N247"/>
  <c r="N234"/>
  <c r="N215"/>
  <c r="N199"/>
  <c r="N192"/>
  <c r="AU80"/>
  <c r="Q125"/>
  <c r="Q129"/>
  <c r="N174"/>
  <c r="R80"/>
  <c r="O254" i="4"/>
  <c r="O66" i="3"/>
  <c r="O61"/>
  <c r="O71"/>
  <c r="N72"/>
  <c r="N48"/>
  <c r="W55"/>
  <c r="V49"/>
  <c r="V50"/>
  <c r="V35"/>
  <c r="Y206"/>
  <c r="X225"/>
  <c r="Y202"/>
  <c r="Y208"/>
  <c r="W227"/>
  <c r="X221"/>
  <c r="AA201"/>
  <c r="AA204"/>
  <c r="Z224"/>
  <c r="AA205"/>
  <c r="Z223"/>
  <c r="Z222"/>
  <c r="AA248"/>
  <c r="Z220"/>
  <c r="A117" i="4"/>
  <c r="A100" i="3"/>
  <c r="A150"/>
  <c r="O243" i="4"/>
  <c r="O141"/>
  <c r="O238"/>
  <c r="O232"/>
  <c r="O228"/>
  <c r="P214"/>
  <c r="P200"/>
  <c r="O186"/>
  <c r="O173"/>
  <c r="O160"/>
  <c r="O528" i="3"/>
  <c r="O148" i="4"/>
  <c r="R96"/>
  <c r="R92"/>
  <c r="R69"/>
  <c r="R47"/>
  <c r="AD44" i="3"/>
  <c r="AC46"/>
  <c r="O472"/>
  <c r="O425"/>
  <c r="O496"/>
  <c r="O449"/>
  <c r="O374"/>
  <c r="O366"/>
  <c r="O396"/>
  <c r="O319"/>
  <c r="O312"/>
  <c r="O302"/>
  <c r="O330"/>
  <c r="P288"/>
  <c r="P274"/>
  <c r="Y36"/>
  <c r="R102"/>
  <c r="AV102"/>
  <c r="AV129"/>
  <c r="O348"/>
  <c r="O260"/>
  <c r="O247"/>
  <c r="O234"/>
  <c r="O215"/>
  <c r="O199"/>
  <c r="O192"/>
  <c r="AV80"/>
  <c r="R125"/>
  <c r="R129"/>
  <c r="O174"/>
  <c r="S80"/>
  <c r="P254" i="4"/>
  <c r="P66" i="3"/>
  <c r="P61"/>
  <c r="P71"/>
  <c r="O72"/>
  <c r="O48"/>
  <c r="X55"/>
  <c r="W49"/>
  <c r="W50"/>
  <c r="W35"/>
  <c r="Z206"/>
  <c r="Y225"/>
  <c r="Z202"/>
  <c r="Z208"/>
  <c r="Y221"/>
  <c r="X227"/>
  <c r="AA223"/>
  <c r="AB205"/>
  <c r="AA224"/>
  <c r="AB204"/>
  <c r="AB201"/>
  <c r="AA222"/>
  <c r="AA220"/>
  <c r="AB248"/>
  <c r="P243" i="4"/>
  <c r="P141"/>
  <c r="P238"/>
  <c r="P232"/>
  <c r="P228"/>
  <c r="Q214"/>
  <c r="Q200"/>
  <c r="P186"/>
  <c r="P173"/>
  <c r="P160"/>
  <c r="P528" i="3"/>
  <c r="S96" i="4"/>
  <c r="S92"/>
  <c r="S69"/>
  <c r="S47"/>
  <c r="P148"/>
  <c r="AE44" i="3"/>
  <c r="AD46"/>
  <c r="P472"/>
  <c r="P425"/>
  <c r="P496"/>
  <c r="P449"/>
  <c r="P374"/>
  <c r="P366"/>
  <c r="P396"/>
  <c r="Z36"/>
  <c r="P330"/>
  <c r="Q288"/>
  <c r="P319"/>
  <c r="P312"/>
  <c r="P302"/>
  <c r="Q274"/>
  <c r="S102"/>
  <c r="AW102"/>
  <c r="AW129"/>
  <c r="P348"/>
  <c r="P260"/>
  <c r="P247"/>
  <c r="P234"/>
  <c r="P215"/>
  <c r="P199"/>
  <c r="P192"/>
  <c r="AW80"/>
  <c r="S125"/>
  <c r="S129"/>
  <c r="P174"/>
  <c r="T80"/>
  <c r="Q254" i="4"/>
  <c r="Q61" i="3"/>
  <c r="Q66"/>
  <c r="Q71"/>
  <c r="P72"/>
  <c r="P48"/>
  <c r="Y55"/>
  <c r="X49"/>
  <c r="X50"/>
  <c r="X35"/>
  <c r="AA206"/>
  <c r="Z225"/>
  <c r="AA202"/>
  <c r="AA208"/>
  <c r="Y227"/>
  <c r="Z221"/>
  <c r="AC201"/>
  <c r="AC204"/>
  <c r="AB224"/>
  <c r="AC205"/>
  <c r="AB223"/>
  <c r="AB222"/>
  <c r="AC248"/>
  <c r="AB220"/>
  <c r="Q243" i="4"/>
  <c r="Q141"/>
  <c r="Q238"/>
  <c r="Q232"/>
  <c r="Q228"/>
  <c r="R214"/>
  <c r="R200"/>
  <c r="Q186"/>
  <c r="Q173"/>
  <c r="Q160"/>
  <c r="Q528" i="3"/>
  <c r="Q148" i="4"/>
  <c r="T96"/>
  <c r="T92"/>
  <c r="T69"/>
  <c r="T47"/>
  <c r="AF44" i="3"/>
  <c r="AE46"/>
  <c r="Q472"/>
  <c r="Q425"/>
  <c r="Q496"/>
  <c r="Q449"/>
  <c r="Q374"/>
  <c r="Q366"/>
  <c r="Q396"/>
  <c r="AA36"/>
  <c r="Q319"/>
  <c r="Q312"/>
  <c r="Q302"/>
  <c r="Q330"/>
  <c r="R288"/>
  <c r="R274"/>
  <c r="T102"/>
  <c r="AX102"/>
  <c r="AX129"/>
  <c r="Q348"/>
  <c r="Q260"/>
  <c r="Q247"/>
  <c r="Q234"/>
  <c r="Q215"/>
  <c r="Q199"/>
  <c r="Q192"/>
  <c r="AX80"/>
  <c r="T125"/>
  <c r="T129"/>
  <c r="Q174"/>
  <c r="U80"/>
  <c r="R254" i="4"/>
  <c r="R66" i="3"/>
  <c r="R61"/>
  <c r="R71"/>
  <c r="Q72"/>
  <c r="Q48"/>
  <c r="Z55"/>
  <c r="Y49"/>
  <c r="Y50"/>
  <c r="Y35"/>
  <c r="AB206"/>
  <c r="AA225"/>
  <c r="AB202"/>
  <c r="AB208"/>
  <c r="AA221"/>
  <c r="Z227"/>
  <c r="AC224"/>
  <c r="AD201"/>
  <c r="AC223"/>
  <c r="AD205"/>
  <c r="AD204"/>
  <c r="AC222"/>
  <c r="AC220"/>
  <c r="AD248"/>
  <c r="R243" i="4"/>
  <c r="R141"/>
  <c r="R238"/>
  <c r="R232"/>
  <c r="R228"/>
  <c r="S214"/>
  <c r="S200"/>
  <c r="R186"/>
  <c r="R173"/>
  <c r="R160"/>
  <c r="R528" i="3"/>
  <c r="U96" i="4"/>
  <c r="U92"/>
  <c r="U69"/>
  <c r="U47"/>
  <c r="R148"/>
  <c r="AG44" i="3"/>
  <c r="AF46"/>
  <c r="R472"/>
  <c r="R425"/>
  <c r="R496"/>
  <c r="R449"/>
  <c r="R374"/>
  <c r="R366"/>
  <c r="R396"/>
  <c r="R330"/>
  <c r="S288"/>
  <c r="R319"/>
  <c r="R312"/>
  <c r="R302"/>
  <c r="S274"/>
  <c r="AB36"/>
  <c r="U102"/>
  <c r="AY102"/>
  <c r="AY129"/>
  <c r="R348"/>
  <c r="R260"/>
  <c r="R247"/>
  <c r="R234"/>
  <c r="R215"/>
  <c r="R199"/>
  <c r="R192"/>
  <c r="AY80"/>
  <c r="U125"/>
  <c r="U129"/>
  <c r="R174"/>
  <c r="V79"/>
  <c r="V80"/>
  <c r="S254" i="4"/>
  <c r="S66" i="3"/>
  <c r="S61"/>
  <c r="S71"/>
  <c r="R72"/>
  <c r="R48"/>
  <c r="S315"/>
  <c r="S314"/>
  <c r="S313"/>
  <c r="S210"/>
  <c r="S229"/>
  <c r="S477"/>
  <c r="S475"/>
  <c r="AA55"/>
  <c r="Z49"/>
  <c r="Z50"/>
  <c r="S340"/>
  <c r="S339"/>
  <c r="S338"/>
  <c r="S337"/>
  <c r="S336"/>
  <c r="S335"/>
  <c r="S334"/>
  <c r="S333"/>
  <c r="S332"/>
  <c r="S331"/>
  <c r="Z35"/>
  <c r="AC206"/>
  <c r="AB225"/>
  <c r="AC202"/>
  <c r="AC208"/>
  <c r="AA227"/>
  <c r="AB221"/>
  <c r="AE204"/>
  <c r="AE201"/>
  <c r="AD224"/>
  <c r="AE205"/>
  <c r="AD223"/>
  <c r="AD222"/>
  <c r="AE248"/>
  <c r="AD220"/>
  <c r="S387"/>
  <c r="S382"/>
  <c r="S377"/>
  <c r="AZ100"/>
  <c r="AZ98"/>
  <c r="AZ96"/>
  <c r="AZ94"/>
  <c r="AZ92"/>
  <c r="AZ90"/>
  <c r="AZ88"/>
  <c r="S452"/>
  <c r="AZ97"/>
  <c r="AZ93"/>
  <c r="AZ89"/>
  <c r="AZ99"/>
  <c r="AZ95"/>
  <c r="AZ91"/>
  <c r="S253" i="4"/>
  <c r="S243"/>
  <c r="S141"/>
  <c r="S242"/>
  <c r="S140"/>
  <c r="S238"/>
  <c r="S232"/>
  <c r="S228"/>
  <c r="T214"/>
  <c r="T200"/>
  <c r="S186"/>
  <c r="S173"/>
  <c r="S160"/>
  <c r="T199"/>
  <c r="S237"/>
  <c r="S231"/>
  <c r="S227"/>
  <c r="T213"/>
  <c r="S185"/>
  <c r="S172"/>
  <c r="S159"/>
  <c r="S528" i="3"/>
  <c r="S148" i="4"/>
  <c r="V96"/>
  <c r="V92"/>
  <c r="V69"/>
  <c r="V47"/>
  <c r="S147"/>
  <c r="V46"/>
  <c r="V95"/>
  <c r="V91"/>
  <c r="V68"/>
  <c r="S40"/>
  <c r="S35"/>
  <c r="S29"/>
  <c r="AH44" i="3"/>
  <c r="AG46"/>
  <c r="S358"/>
  <c r="S357"/>
  <c r="S356"/>
  <c r="S355"/>
  <c r="S354"/>
  <c r="S353"/>
  <c r="S352"/>
  <c r="S351"/>
  <c r="S350"/>
  <c r="S349"/>
  <c r="S376"/>
  <c r="S386"/>
  <c r="S518"/>
  <c r="S517"/>
  <c r="S522"/>
  <c r="S527"/>
  <c r="S509"/>
  <c r="S508"/>
  <c r="S503"/>
  <c r="S507"/>
  <c r="S472"/>
  <c r="S425"/>
  <c r="S486"/>
  <c r="S485"/>
  <c r="S476"/>
  <c r="S471"/>
  <c r="S463"/>
  <c r="S458"/>
  <c r="S483"/>
  <c r="S462"/>
  <c r="S460"/>
  <c r="S454"/>
  <c r="S433"/>
  <c r="S431"/>
  <c r="S453"/>
  <c r="S434"/>
  <c r="S432"/>
  <c r="S424"/>
  <c r="S228"/>
  <c r="S209"/>
  <c r="S216"/>
  <c r="S397"/>
  <c r="S496"/>
  <c r="S449"/>
  <c r="S374"/>
  <c r="S495"/>
  <c r="S501"/>
  <c r="S448"/>
  <c r="S373"/>
  <c r="S366"/>
  <c r="S396"/>
  <c r="S395"/>
  <c r="S398"/>
  <c r="S365"/>
  <c r="S318"/>
  <c r="S311"/>
  <c r="S301"/>
  <c r="S329"/>
  <c r="T287"/>
  <c r="T273"/>
  <c r="AC36"/>
  <c r="S319"/>
  <c r="S320"/>
  <c r="S312"/>
  <c r="S302"/>
  <c r="S330"/>
  <c r="T288"/>
  <c r="T274"/>
  <c r="S211"/>
  <c r="V102"/>
  <c r="AZ102"/>
  <c r="V101"/>
  <c r="AZ101"/>
  <c r="S184"/>
  <c r="S189"/>
  <c r="S183"/>
  <c r="S186"/>
  <c r="AZ129"/>
  <c r="AZ128"/>
  <c r="S348"/>
  <c r="S260"/>
  <c r="S247"/>
  <c r="S234"/>
  <c r="S215"/>
  <c r="S199"/>
  <c r="S347"/>
  <c r="S259"/>
  <c r="S246"/>
  <c r="S233"/>
  <c r="S214"/>
  <c r="S198"/>
  <c r="S192"/>
  <c r="AZ80"/>
  <c r="S191"/>
  <c r="AZ79"/>
  <c r="V125"/>
  <c r="V129"/>
  <c r="V128"/>
  <c r="V124"/>
  <c r="S174"/>
  <c r="S173"/>
  <c r="W79"/>
  <c r="W80"/>
  <c r="T254" i="4"/>
  <c r="T66" i="3"/>
  <c r="T61"/>
  <c r="T71"/>
  <c r="S72"/>
  <c r="S48"/>
  <c r="T315"/>
  <c r="T314"/>
  <c r="T313"/>
  <c r="T210"/>
  <c r="T229"/>
  <c r="T475"/>
  <c r="T477"/>
  <c r="S212"/>
  <c r="AB55"/>
  <c r="AA49"/>
  <c r="AA50"/>
  <c r="T340"/>
  <c r="T339"/>
  <c r="T338"/>
  <c r="T337"/>
  <c r="T336"/>
  <c r="T335"/>
  <c r="T334"/>
  <c r="T333"/>
  <c r="T332"/>
  <c r="T331"/>
  <c r="AA35"/>
  <c r="AD206"/>
  <c r="AC225"/>
  <c r="AD202"/>
  <c r="AD208"/>
  <c r="AC221"/>
  <c r="AB227"/>
  <c r="AF201"/>
  <c r="AG204"/>
  <c r="AF204"/>
  <c r="AE223"/>
  <c r="AG205"/>
  <c r="AF205"/>
  <c r="AE224"/>
  <c r="AE222"/>
  <c r="AE220"/>
  <c r="AG248"/>
  <c r="AF248"/>
  <c r="T387"/>
  <c r="T382"/>
  <c r="T377"/>
  <c r="T452"/>
  <c r="BA99"/>
  <c r="BA97"/>
  <c r="BA95"/>
  <c r="BA93"/>
  <c r="BA91"/>
  <c r="BA89"/>
  <c r="BA100"/>
  <c r="BA96"/>
  <c r="BA92"/>
  <c r="BA88"/>
  <c r="BA98"/>
  <c r="BA94"/>
  <c r="BA90"/>
  <c r="T253" i="4"/>
  <c r="T243"/>
  <c r="T141"/>
  <c r="T242"/>
  <c r="T140"/>
  <c r="T237"/>
  <c r="T231"/>
  <c r="T227"/>
  <c r="U213"/>
  <c r="U199"/>
  <c r="T185"/>
  <c r="T172"/>
  <c r="T159"/>
  <c r="T238"/>
  <c r="T232"/>
  <c r="T228"/>
  <c r="U214"/>
  <c r="U200"/>
  <c r="T186"/>
  <c r="T173"/>
  <c r="T160"/>
  <c r="T528" i="3"/>
  <c r="W96" i="4"/>
  <c r="W92"/>
  <c r="W69"/>
  <c r="W47"/>
  <c r="T148"/>
  <c r="T147"/>
  <c r="W95"/>
  <c r="W91"/>
  <c r="W68"/>
  <c r="T40"/>
  <c r="T35"/>
  <c r="T29"/>
  <c r="W46"/>
  <c r="AI44" i="3"/>
  <c r="AH46"/>
  <c r="T358"/>
  <c r="T357"/>
  <c r="T356"/>
  <c r="T355"/>
  <c r="T354"/>
  <c r="T353"/>
  <c r="T352"/>
  <c r="T351"/>
  <c r="T350"/>
  <c r="T349"/>
  <c r="T386"/>
  <c r="T376"/>
  <c r="T518"/>
  <c r="T517"/>
  <c r="T522"/>
  <c r="S379"/>
  <c r="T527"/>
  <c r="T509"/>
  <c r="T508"/>
  <c r="S185"/>
  <c r="S430"/>
  <c r="T507"/>
  <c r="T503"/>
  <c r="S502"/>
  <c r="S389"/>
  <c r="S429"/>
  <c r="T472"/>
  <c r="T425"/>
  <c r="S427"/>
  <c r="T483"/>
  <c r="T462"/>
  <c r="T460"/>
  <c r="T486"/>
  <c r="T485"/>
  <c r="T476"/>
  <c r="T471"/>
  <c r="T463"/>
  <c r="T458"/>
  <c r="T453"/>
  <c r="T434"/>
  <c r="T432"/>
  <c r="T454"/>
  <c r="T433"/>
  <c r="T431"/>
  <c r="T424"/>
  <c r="T228"/>
  <c r="T209"/>
  <c r="S188"/>
  <c r="S401"/>
  <c r="S341"/>
  <c r="S342"/>
  <c r="S359"/>
  <c r="T216"/>
  <c r="T397"/>
  <c r="T496"/>
  <c r="S499"/>
  <c r="T449"/>
  <c r="T374"/>
  <c r="T495"/>
  <c r="T501"/>
  <c r="T448"/>
  <c r="T373"/>
  <c r="T366"/>
  <c r="T396"/>
  <c r="S402"/>
  <c r="T395"/>
  <c r="T398"/>
  <c r="T365"/>
  <c r="T330"/>
  <c r="U288"/>
  <c r="T319"/>
  <c r="T320"/>
  <c r="T312"/>
  <c r="T302"/>
  <c r="U274"/>
  <c r="T329"/>
  <c r="U287"/>
  <c r="T318"/>
  <c r="T311"/>
  <c r="T301"/>
  <c r="U273"/>
  <c r="AD36"/>
  <c r="S323"/>
  <c r="S324"/>
  <c r="S325"/>
  <c r="S321"/>
  <c r="S322"/>
  <c r="T211"/>
  <c r="T212"/>
  <c r="W102"/>
  <c r="BA102"/>
  <c r="W101"/>
  <c r="BA101"/>
  <c r="T183"/>
  <c r="T186"/>
  <c r="T184"/>
  <c r="T189"/>
  <c r="BA129"/>
  <c r="BA128"/>
  <c r="T348"/>
  <c r="T260"/>
  <c r="T247"/>
  <c r="T234"/>
  <c r="T215"/>
  <c r="T199"/>
  <c r="T347"/>
  <c r="T259"/>
  <c r="T246"/>
  <c r="T233"/>
  <c r="T214"/>
  <c r="T198"/>
  <c r="T192"/>
  <c r="BA80"/>
  <c r="T191"/>
  <c r="BA79"/>
  <c r="W125"/>
  <c r="W129"/>
  <c r="W124"/>
  <c r="W128"/>
  <c r="T174"/>
  <c r="T173"/>
  <c r="X79"/>
  <c r="X80"/>
  <c r="U254" i="4"/>
  <c r="U61" i="3"/>
  <c r="U66"/>
  <c r="U71"/>
  <c r="T72"/>
  <c r="T48"/>
  <c r="U315"/>
  <c r="U314"/>
  <c r="U313"/>
  <c r="U210"/>
  <c r="U229"/>
  <c r="U477"/>
  <c r="U475"/>
  <c r="AC55"/>
  <c r="AB49"/>
  <c r="AB50"/>
  <c r="U340"/>
  <c r="U339"/>
  <c r="U338"/>
  <c r="U337"/>
  <c r="U336"/>
  <c r="U335"/>
  <c r="U334"/>
  <c r="U333"/>
  <c r="U332"/>
  <c r="U331"/>
  <c r="AB35"/>
  <c r="AE206"/>
  <c r="AD225"/>
  <c r="AE202"/>
  <c r="AE208"/>
  <c r="AC227"/>
  <c r="AD221"/>
  <c r="AG201"/>
  <c r="AG224"/>
  <c r="AF224"/>
  <c r="AG223"/>
  <c r="AF223"/>
  <c r="AF222"/>
  <c r="AG220"/>
  <c r="AF220"/>
  <c r="U387"/>
  <c r="U382"/>
  <c r="U377"/>
  <c r="BB100"/>
  <c r="BB98"/>
  <c r="BB96"/>
  <c r="BB94"/>
  <c r="BB92"/>
  <c r="BB90"/>
  <c r="BB88"/>
  <c r="BB99"/>
  <c r="BB95"/>
  <c r="BB91"/>
  <c r="U452"/>
  <c r="BB97"/>
  <c r="BB93"/>
  <c r="BB89"/>
  <c r="U253" i="4"/>
  <c r="U243"/>
  <c r="U141"/>
  <c r="U242"/>
  <c r="U140"/>
  <c r="U238"/>
  <c r="U232"/>
  <c r="U228"/>
  <c r="V214"/>
  <c r="V200"/>
  <c r="U186"/>
  <c r="U173"/>
  <c r="U160"/>
  <c r="V199"/>
  <c r="U237"/>
  <c r="U231"/>
  <c r="U227"/>
  <c r="V213"/>
  <c r="U185"/>
  <c r="U172"/>
  <c r="U159"/>
  <c r="U528" i="3"/>
  <c r="U148" i="4"/>
  <c r="X96"/>
  <c r="X92"/>
  <c r="X69"/>
  <c r="X47"/>
  <c r="U147"/>
  <c r="X46"/>
  <c r="X95"/>
  <c r="X91"/>
  <c r="X68"/>
  <c r="U40"/>
  <c r="U35"/>
  <c r="U29"/>
  <c r="AJ44" i="3"/>
  <c r="AI46"/>
  <c r="U358"/>
  <c r="U357"/>
  <c r="U356"/>
  <c r="U355"/>
  <c r="U354"/>
  <c r="U353"/>
  <c r="U352"/>
  <c r="U351"/>
  <c r="U350"/>
  <c r="U349"/>
  <c r="U376"/>
  <c r="U386"/>
  <c r="U518"/>
  <c r="U517"/>
  <c r="S187"/>
  <c r="T188"/>
  <c r="T379"/>
  <c r="U522"/>
  <c r="T389"/>
  <c r="U527"/>
  <c r="U509"/>
  <c r="U508"/>
  <c r="U503"/>
  <c r="U507"/>
  <c r="S343"/>
  <c r="S344"/>
  <c r="T502"/>
  <c r="T429"/>
  <c r="U472"/>
  <c r="U425"/>
  <c r="U486"/>
  <c r="U485"/>
  <c r="U476"/>
  <c r="U471"/>
  <c r="U463"/>
  <c r="U458"/>
  <c r="U483"/>
  <c r="U462"/>
  <c r="U460"/>
  <c r="U454"/>
  <c r="U433"/>
  <c r="U431"/>
  <c r="U453"/>
  <c r="U434"/>
  <c r="U432"/>
  <c r="U424"/>
  <c r="U228"/>
  <c r="U209"/>
  <c r="T185"/>
  <c r="T187"/>
  <c r="T341"/>
  <c r="T342"/>
  <c r="T430"/>
  <c r="S303"/>
  <c r="T359"/>
  <c r="S360"/>
  <c r="S361"/>
  <c r="S362"/>
  <c r="S369"/>
  <c r="U216"/>
  <c r="U397"/>
  <c r="U496"/>
  <c r="U449"/>
  <c r="U374"/>
  <c r="U495"/>
  <c r="U501"/>
  <c r="U448"/>
  <c r="U373"/>
  <c r="U395"/>
  <c r="U398"/>
  <c r="U366"/>
  <c r="U396"/>
  <c r="U365"/>
  <c r="AE36"/>
  <c r="U319"/>
  <c r="U320"/>
  <c r="U312"/>
  <c r="U302"/>
  <c r="V274"/>
  <c r="U330"/>
  <c r="V288"/>
  <c r="U318"/>
  <c r="U311"/>
  <c r="U301"/>
  <c r="U329"/>
  <c r="V287"/>
  <c r="V273"/>
  <c r="T324"/>
  <c r="T325"/>
  <c r="T321"/>
  <c r="T322"/>
  <c r="T323"/>
  <c r="U211"/>
  <c r="X102"/>
  <c r="BB102"/>
  <c r="X101"/>
  <c r="BB101"/>
  <c r="U184"/>
  <c r="U189"/>
  <c r="U183"/>
  <c r="U186"/>
  <c r="BB129"/>
  <c r="BB128"/>
  <c r="U347"/>
  <c r="U259"/>
  <c r="U246"/>
  <c r="U233"/>
  <c r="U214"/>
  <c r="U198"/>
  <c r="U348"/>
  <c r="U260"/>
  <c r="U247"/>
  <c r="U234"/>
  <c r="U215"/>
  <c r="U199"/>
  <c r="U192"/>
  <c r="BB80"/>
  <c r="U191"/>
  <c r="BB79"/>
  <c r="X128"/>
  <c r="X124"/>
  <c r="X125"/>
  <c r="X129"/>
  <c r="U174"/>
  <c r="U173"/>
  <c r="Y79"/>
  <c r="Y80"/>
  <c r="V254" i="4"/>
  <c r="V66" i="3"/>
  <c r="V61"/>
  <c r="V71"/>
  <c r="U72"/>
  <c r="U48"/>
  <c r="V315"/>
  <c r="V314"/>
  <c r="V313"/>
  <c r="V210"/>
  <c r="V229"/>
  <c r="V475"/>
  <c r="V477"/>
  <c r="AD55"/>
  <c r="AC49"/>
  <c r="AC50"/>
  <c r="V340"/>
  <c r="V339"/>
  <c r="V338"/>
  <c r="V337"/>
  <c r="V336"/>
  <c r="V335"/>
  <c r="V334"/>
  <c r="V333"/>
  <c r="V332"/>
  <c r="V331"/>
  <c r="AC35"/>
  <c r="U212"/>
  <c r="AG206"/>
  <c r="AF206"/>
  <c r="AE225"/>
  <c r="AF202"/>
  <c r="AF208"/>
  <c r="AE221"/>
  <c r="AD227"/>
  <c r="AG222"/>
  <c r="V387"/>
  <c r="V382"/>
  <c r="V377"/>
  <c r="V452"/>
  <c r="BC99"/>
  <c r="BC97"/>
  <c r="BC95"/>
  <c r="BC93"/>
  <c r="BC91"/>
  <c r="BC89"/>
  <c r="BC98"/>
  <c r="BC94"/>
  <c r="BC90"/>
  <c r="BC100"/>
  <c r="BC96"/>
  <c r="BC92"/>
  <c r="BC88"/>
  <c r="V253" i="4"/>
  <c r="V242"/>
  <c r="V140"/>
  <c r="V243"/>
  <c r="V141"/>
  <c r="V238"/>
  <c r="V232"/>
  <c r="V228"/>
  <c r="W214"/>
  <c r="W200"/>
  <c r="V186"/>
  <c r="V173"/>
  <c r="V160"/>
  <c r="V237"/>
  <c r="V231"/>
  <c r="V227"/>
  <c r="W213"/>
  <c r="W199"/>
  <c r="V185"/>
  <c r="V172"/>
  <c r="V159"/>
  <c r="V528" i="3"/>
  <c r="Y96" i="4"/>
  <c r="Y92"/>
  <c r="Y69"/>
  <c r="Y47"/>
  <c r="V148"/>
  <c r="V147"/>
  <c r="Y95"/>
  <c r="Y91"/>
  <c r="Y68"/>
  <c r="V40"/>
  <c r="V35"/>
  <c r="V29"/>
  <c r="Y46"/>
  <c r="AK44" i="3"/>
  <c r="AJ46"/>
  <c r="V358"/>
  <c r="V357"/>
  <c r="V356"/>
  <c r="V355"/>
  <c r="V354"/>
  <c r="V353"/>
  <c r="V352"/>
  <c r="V351"/>
  <c r="V350"/>
  <c r="V349"/>
  <c r="V386"/>
  <c r="V376"/>
  <c r="V518"/>
  <c r="V517"/>
  <c r="S345"/>
  <c r="T343"/>
  <c r="T344"/>
  <c r="V522"/>
  <c r="S367"/>
  <c r="S380"/>
  <c r="S383"/>
  <c r="S371"/>
  <c r="V527"/>
  <c r="V509"/>
  <c r="V508"/>
  <c r="U379"/>
  <c r="V507"/>
  <c r="V503"/>
  <c r="T401"/>
  <c r="T427"/>
  <c r="U429"/>
  <c r="U502"/>
  <c r="U389"/>
  <c r="S381"/>
  <c r="S384"/>
  <c r="S391"/>
  <c r="S498"/>
  <c r="S529"/>
  <c r="S531"/>
  <c r="T499"/>
  <c r="V472"/>
  <c r="V425"/>
  <c r="V483"/>
  <c r="V462"/>
  <c r="V460"/>
  <c r="V486"/>
  <c r="V485"/>
  <c r="V476"/>
  <c r="V471"/>
  <c r="V463"/>
  <c r="V458"/>
  <c r="V453"/>
  <c r="V434"/>
  <c r="V432"/>
  <c r="V454"/>
  <c r="V433"/>
  <c r="V431"/>
  <c r="V424"/>
  <c r="V228"/>
  <c r="V209"/>
  <c r="U185"/>
  <c r="U187"/>
  <c r="T402"/>
  <c r="U341"/>
  <c r="U342"/>
  <c r="T303"/>
  <c r="U359"/>
  <c r="T369"/>
  <c r="T361"/>
  <c r="T360"/>
  <c r="U188"/>
  <c r="S370"/>
  <c r="S363"/>
  <c r="S478"/>
  <c r="V216"/>
  <c r="V397"/>
  <c r="V495"/>
  <c r="V501"/>
  <c r="V448"/>
  <c r="V373"/>
  <c r="V496"/>
  <c r="U499"/>
  <c r="V449"/>
  <c r="V374"/>
  <c r="V395"/>
  <c r="V398"/>
  <c r="V366"/>
  <c r="V396"/>
  <c r="U402"/>
  <c r="V365"/>
  <c r="AF36"/>
  <c r="V330"/>
  <c r="W288"/>
  <c r="V319"/>
  <c r="V320"/>
  <c r="V312"/>
  <c r="V302"/>
  <c r="W274"/>
  <c r="V329"/>
  <c r="W287"/>
  <c r="V318"/>
  <c r="V311"/>
  <c r="V301"/>
  <c r="W273"/>
  <c r="U323"/>
  <c r="U324"/>
  <c r="U325"/>
  <c r="U321"/>
  <c r="U322"/>
  <c r="V211"/>
  <c r="Y102"/>
  <c r="BC102"/>
  <c r="Y101"/>
  <c r="BC101"/>
  <c r="V183"/>
  <c r="V186"/>
  <c r="V184"/>
  <c r="V189"/>
  <c r="BC129"/>
  <c r="BC128"/>
  <c r="V347"/>
  <c r="V259"/>
  <c r="V246"/>
  <c r="V233"/>
  <c r="V214"/>
  <c r="V198"/>
  <c r="V348"/>
  <c r="V260"/>
  <c r="V247"/>
  <c r="V234"/>
  <c r="V215"/>
  <c r="V199"/>
  <c r="V192"/>
  <c r="BC80"/>
  <c r="V191"/>
  <c r="BC79"/>
  <c r="Y125"/>
  <c r="Y129"/>
  <c r="Y124"/>
  <c r="Y128"/>
  <c r="V174"/>
  <c r="V173"/>
  <c r="Z79"/>
  <c r="Z80"/>
  <c r="W254" i="4"/>
  <c r="W66" i="3"/>
  <c r="W61"/>
  <c r="W71"/>
  <c r="V72"/>
  <c r="V48"/>
  <c r="W315"/>
  <c r="W314"/>
  <c r="W313"/>
  <c r="W210"/>
  <c r="W229"/>
  <c r="W477"/>
  <c r="W475"/>
  <c r="AE55"/>
  <c r="AD49"/>
  <c r="AD50"/>
  <c r="W340"/>
  <c r="W339"/>
  <c r="W338"/>
  <c r="W337"/>
  <c r="W336"/>
  <c r="W335"/>
  <c r="W334"/>
  <c r="W333"/>
  <c r="W332"/>
  <c r="W331"/>
  <c r="AD35"/>
  <c r="U343"/>
  <c r="U344"/>
  <c r="AG225"/>
  <c r="AF225"/>
  <c r="AG202"/>
  <c r="AG208"/>
  <c r="AE227"/>
  <c r="AF221"/>
  <c r="AG221"/>
  <c r="S368"/>
  <c r="S455"/>
  <c r="V212"/>
  <c r="S426"/>
  <c r="W387"/>
  <c r="W382"/>
  <c r="W377"/>
  <c r="BD100"/>
  <c r="BD98"/>
  <c r="BD96"/>
  <c r="BD94"/>
  <c r="BD92"/>
  <c r="BD90"/>
  <c r="BD88"/>
  <c r="W452"/>
  <c r="BD97"/>
  <c r="BD93"/>
  <c r="BD89"/>
  <c r="BD99"/>
  <c r="BD95"/>
  <c r="BD91"/>
  <c r="W253" i="4"/>
  <c r="W243"/>
  <c r="W141"/>
  <c r="W242"/>
  <c r="W140"/>
  <c r="X199"/>
  <c r="W237"/>
  <c r="W231"/>
  <c r="W227"/>
  <c r="X213"/>
  <c r="W185"/>
  <c r="W172"/>
  <c r="W159"/>
  <c r="W238"/>
  <c r="W232"/>
  <c r="W228"/>
  <c r="X214"/>
  <c r="X200"/>
  <c r="W173"/>
  <c r="W160"/>
  <c r="W186"/>
  <c r="W528" i="3"/>
  <c r="W148" i="4"/>
  <c r="Z96"/>
  <c r="Z92"/>
  <c r="Z69"/>
  <c r="Z47"/>
  <c r="W147"/>
  <c r="Z46"/>
  <c r="Z95"/>
  <c r="Z91"/>
  <c r="Z68"/>
  <c r="W40"/>
  <c r="W35"/>
  <c r="W29"/>
  <c r="AL44" i="3"/>
  <c r="AK46"/>
  <c r="W358"/>
  <c r="W357"/>
  <c r="W356"/>
  <c r="W355"/>
  <c r="W354"/>
  <c r="W353"/>
  <c r="W352"/>
  <c r="W351"/>
  <c r="W350"/>
  <c r="W349"/>
  <c r="W376"/>
  <c r="W386"/>
  <c r="W518"/>
  <c r="W517"/>
  <c r="T345"/>
  <c r="T371"/>
  <c r="S399"/>
  <c r="U430"/>
  <c r="W522"/>
  <c r="U345"/>
  <c r="U401"/>
  <c r="W527"/>
  <c r="W509"/>
  <c r="W508"/>
  <c r="T381"/>
  <c r="T384"/>
  <c r="T391"/>
  <c r="T498"/>
  <c r="T529"/>
  <c r="T531"/>
  <c r="V429"/>
  <c r="V502"/>
  <c r="U427"/>
  <c r="W503"/>
  <c r="W507"/>
  <c r="V379"/>
  <c r="V389"/>
  <c r="W486"/>
  <c r="W485"/>
  <c r="W476"/>
  <c r="W471"/>
  <c r="W463"/>
  <c r="W458"/>
  <c r="W483"/>
  <c r="W462"/>
  <c r="W460"/>
  <c r="W454"/>
  <c r="W433"/>
  <c r="W431"/>
  <c r="W453"/>
  <c r="W434"/>
  <c r="W432"/>
  <c r="W424"/>
  <c r="W228"/>
  <c r="W209"/>
  <c r="V185"/>
  <c r="V187"/>
  <c r="W472"/>
  <c r="W425"/>
  <c r="V427"/>
  <c r="V188"/>
  <c r="V359"/>
  <c r="V360"/>
  <c r="V341"/>
  <c r="U303"/>
  <c r="T362"/>
  <c r="T367"/>
  <c r="T380"/>
  <c r="T383"/>
  <c r="V361"/>
  <c r="V362"/>
  <c r="V342"/>
  <c r="T370"/>
  <c r="T363"/>
  <c r="T478"/>
  <c r="U369"/>
  <c r="U360"/>
  <c r="U361"/>
  <c r="U371"/>
  <c r="W216"/>
  <c r="W397"/>
  <c r="W496"/>
  <c r="V499"/>
  <c r="W449"/>
  <c r="W374"/>
  <c r="W495"/>
  <c r="W501"/>
  <c r="W448"/>
  <c r="W373"/>
  <c r="W395"/>
  <c r="W398"/>
  <c r="W366"/>
  <c r="W396"/>
  <c r="V402"/>
  <c r="W365"/>
  <c r="W319"/>
  <c r="W320"/>
  <c r="W312"/>
  <c r="W302"/>
  <c r="X274"/>
  <c r="W330"/>
  <c r="X288"/>
  <c r="W318"/>
  <c r="W311"/>
  <c r="W301"/>
  <c r="W329"/>
  <c r="X287"/>
  <c r="X273"/>
  <c r="AG36"/>
  <c r="V324"/>
  <c r="V325"/>
  <c r="V321"/>
  <c r="V322"/>
  <c r="V323"/>
  <c r="W211"/>
  <c r="Z102"/>
  <c r="BD102"/>
  <c r="Z101"/>
  <c r="BD101"/>
  <c r="W184"/>
  <c r="W189"/>
  <c r="W183"/>
  <c r="W186"/>
  <c r="BD129"/>
  <c r="BD128"/>
  <c r="W348"/>
  <c r="W260"/>
  <c r="W247"/>
  <c r="W234"/>
  <c r="W215"/>
  <c r="W199"/>
  <c r="W347"/>
  <c r="W259"/>
  <c r="W246"/>
  <c r="W233"/>
  <c r="W214"/>
  <c r="W198"/>
  <c r="W192"/>
  <c r="BD80"/>
  <c r="W191"/>
  <c r="BD79"/>
  <c r="Z125"/>
  <c r="Z129"/>
  <c r="Z128"/>
  <c r="Z124"/>
  <c r="W174"/>
  <c r="W173"/>
  <c r="AA79"/>
  <c r="AA80"/>
  <c r="X254" i="4"/>
  <c r="X66" i="3"/>
  <c r="X61"/>
  <c r="X71"/>
  <c r="W72"/>
  <c r="W48"/>
  <c r="X315"/>
  <c r="X314"/>
  <c r="X313"/>
  <c r="X210"/>
  <c r="X229"/>
  <c r="X475"/>
  <c r="X477"/>
  <c r="AF55"/>
  <c r="AE49"/>
  <c r="AE50"/>
  <c r="X340"/>
  <c r="X339"/>
  <c r="X338"/>
  <c r="X337"/>
  <c r="X336"/>
  <c r="X335"/>
  <c r="X334"/>
  <c r="X333"/>
  <c r="X332"/>
  <c r="X331"/>
  <c r="AE35"/>
  <c r="W212"/>
  <c r="T368"/>
  <c r="T455"/>
  <c r="AG227"/>
  <c r="AF227"/>
  <c r="X387"/>
  <c r="X382"/>
  <c r="X377"/>
  <c r="X452"/>
  <c r="BE99"/>
  <c r="BE97"/>
  <c r="BE95"/>
  <c r="BE93"/>
  <c r="BE91"/>
  <c r="BE89"/>
  <c r="BE100"/>
  <c r="BE96"/>
  <c r="BE92"/>
  <c r="BE88"/>
  <c r="BE98"/>
  <c r="BE94"/>
  <c r="BE90"/>
  <c r="X253" i="4"/>
  <c r="X243"/>
  <c r="X141"/>
  <c r="X242"/>
  <c r="X140"/>
  <c r="X238"/>
  <c r="X232"/>
  <c r="X228"/>
  <c r="Y214"/>
  <c r="Y200"/>
  <c r="X186"/>
  <c r="X173"/>
  <c r="X160"/>
  <c r="X237"/>
  <c r="X231"/>
  <c r="X227"/>
  <c r="Y213"/>
  <c r="Y199"/>
  <c r="X185"/>
  <c r="X172"/>
  <c r="X159"/>
  <c r="X528" i="3"/>
  <c r="AA96" i="4"/>
  <c r="AA92"/>
  <c r="AA69"/>
  <c r="AA47"/>
  <c r="X148"/>
  <c r="X147"/>
  <c r="AA95"/>
  <c r="AA91"/>
  <c r="AA68"/>
  <c r="X40"/>
  <c r="X35"/>
  <c r="X29"/>
  <c r="AA46"/>
  <c r="AM44" i="3"/>
  <c r="AL46"/>
  <c r="X358"/>
  <c r="X357"/>
  <c r="X356"/>
  <c r="X355"/>
  <c r="X354"/>
  <c r="X353"/>
  <c r="X352"/>
  <c r="X351"/>
  <c r="X350"/>
  <c r="X349"/>
  <c r="X386"/>
  <c r="X376"/>
  <c r="X518"/>
  <c r="X517"/>
  <c r="X522"/>
  <c r="V401"/>
  <c r="V430"/>
  <c r="W379"/>
  <c r="X527"/>
  <c r="X509"/>
  <c r="X508"/>
  <c r="X507"/>
  <c r="X503"/>
  <c r="V369"/>
  <c r="U381"/>
  <c r="U384"/>
  <c r="U391"/>
  <c r="U498"/>
  <c r="U529"/>
  <c r="U531"/>
  <c r="W429"/>
  <c r="W502"/>
  <c r="W389"/>
  <c r="T426"/>
  <c r="S451"/>
  <c r="X472"/>
  <c r="X425"/>
  <c r="W427"/>
  <c r="X483"/>
  <c r="X462"/>
  <c r="X460"/>
  <c r="X486"/>
  <c r="X485"/>
  <c r="X476"/>
  <c r="X471"/>
  <c r="X463"/>
  <c r="X458"/>
  <c r="X453"/>
  <c r="X434"/>
  <c r="X432"/>
  <c r="X454"/>
  <c r="X433"/>
  <c r="X431"/>
  <c r="X424"/>
  <c r="X228"/>
  <c r="X209"/>
  <c r="S474"/>
  <c r="W188"/>
  <c r="V303"/>
  <c r="T399"/>
  <c r="V343"/>
  <c r="V344"/>
  <c r="V367"/>
  <c r="V380"/>
  <c r="V383"/>
  <c r="W341"/>
  <c r="W343"/>
  <c r="W344"/>
  <c r="W359"/>
  <c r="W185"/>
  <c r="W187"/>
  <c r="U362"/>
  <c r="U367"/>
  <c r="U380"/>
  <c r="U383"/>
  <c r="U363"/>
  <c r="U370"/>
  <c r="V370"/>
  <c r="V363"/>
  <c r="V478"/>
  <c r="X216"/>
  <c r="X397"/>
  <c r="X496"/>
  <c r="X449"/>
  <c r="X374"/>
  <c r="X495"/>
  <c r="X501"/>
  <c r="X448"/>
  <c r="X373"/>
  <c r="X366"/>
  <c r="X396"/>
  <c r="W402"/>
  <c r="X395"/>
  <c r="X398"/>
  <c r="X365"/>
  <c r="X330"/>
  <c r="Y288"/>
  <c r="X319"/>
  <c r="X320"/>
  <c r="X312"/>
  <c r="X302"/>
  <c r="Y274"/>
  <c r="X329"/>
  <c r="Y287"/>
  <c r="X318"/>
  <c r="X311"/>
  <c r="X301"/>
  <c r="Y273"/>
  <c r="AH36"/>
  <c r="W323"/>
  <c r="W324"/>
  <c r="W325"/>
  <c r="W321"/>
  <c r="W322"/>
  <c r="X211"/>
  <c r="AA102"/>
  <c r="BE102"/>
  <c r="AA101"/>
  <c r="BE101"/>
  <c r="X183"/>
  <c r="X186"/>
  <c r="X184"/>
  <c r="X189"/>
  <c r="BE129"/>
  <c r="BE128"/>
  <c r="X348"/>
  <c r="X260"/>
  <c r="X247"/>
  <c r="X234"/>
  <c r="X215"/>
  <c r="X199"/>
  <c r="X347"/>
  <c r="X259"/>
  <c r="X246"/>
  <c r="X233"/>
  <c r="X214"/>
  <c r="X198"/>
  <c r="X192"/>
  <c r="BE80"/>
  <c r="X191"/>
  <c r="BE79"/>
  <c r="AA125"/>
  <c r="AA129"/>
  <c r="AA124"/>
  <c r="AA128"/>
  <c r="X174"/>
  <c r="X173"/>
  <c r="AB79"/>
  <c r="AB80"/>
  <c r="Y254" i="4"/>
  <c r="Y61" i="3"/>
  <c r="Y66"/>
  <c r="Y71"/>
  <c r="X72"/>
  <c r="X48"/>
  <c r="Y315"/>
  <c r="Y314"/>
  <c r="Y313"/>
  <c r="Y210"/>
  <c r="Y229"/>
  <c r="Y477"/>
  <c r="Y475"/>
  <c r="AG55"/>
  <c r="AG49"/>
  <c r="AF49"/>
  <c r="AF50"/>
  <c r="U368"/>
  <c r="U478"/>
  <c r="Y340"/>
  <c r="Y339"/>
  <c r="Y338"/>
  <c r="Y337"/>
  <c r="Y336"/>
  <c r="Y335"/>
  <c r="Y334"/>
  <c r="Y333"/>
  <c r="Y332"/>
  <c r="Y331"/>
  <c r="AF35"/>
  <c r="X389"/>
  <c r="X212"/>
  <c r="Y387"/>
  <c r="Y382"/>
  <c r="Y377"/>
  <c r="BF100"/>
  <c r="BF98"/>
  <c r="BF96"/>
  <c r="BF94"/>
  <c r="BF92"/>
  <c r="BF90"/>
  <c r="BF88"/>
  <c r="BF99"/>
  <c r="BF95"/>
  <c r="BF91"/>
  <c r="Y452"/>
  <c r="BF97"/>
  <c r="BF93"/>
  <c r="BF89"/>
  <c r="Y253" i="4"/>
  <c r="Y242"/>
  <c r="Y140"/>
  <c r="Y243"/>
  <c r="Y141"/>
  <c r="Z199"/>
  <c r="Y237"/>
  <c r="Y231"/>
  <c r="Y227"/>
  <c r="Z213"/>
  <c r="Y185"/>
  <c r="Y172"/>
  <c r="Y159"/>
  <c r="Y238"/>
  <c r="Y232"/>
  <c r="Y228"/>
  <c r="Z214"/>
  <c r="Z200"/>
  <c r="Y186"/>
  <c r="Y173"/>
  <c r="Y160"/>
  <c r="Y528" i="3"/>
  <c r="Y148" i="4"/>
  <c r="AB96"/>
  <c r="AB92"/>
  <c r="AB69"/>
  <c r="AB47"/>
  <c r="Y147"/>
  <c r="AB46"/>
  <c r="AB95"/>
  <c r="AB91"/>
  <c r="AB68"/>
  <c r="Y40"/>
  <c r="Y35"/>
  <c r="Y29"/>
  <c r="AN44" i="3"/>
  <c r="AM46"/>
  <c r="Y358"/>
  <c r="Y357"/>
  <c r="Y356"/>
  <c r="Y355"/>
  <c r="Y354"/>
  <c r="Y353"/>
  <c r="Y352"/>
  <c r="Y351"/>
  <c r="Y350"/>
  <c r="Y349"/>
  <c r="Y376"/>
  <c r="Y386"/>
  <c r="Y518"/>
  <c r="Y517"/>
  <c r="Y522"/>
  <c r="V345"/>
  <c r="V368"/>
  <c r="V371"/>
  <c r="Y527"/>
  <c r="Y509"/>
  <c r="Y508"/>
  <c r="X188"/>
  <c r="Y503"/>
  <c r="Y507"/>
  <c r="V381"/>
  <c r="V384"/>
  <c r="V391"/>
  <c r="V498"/>
  <c r="V529"/>
  <c r="V531"/>
  <c r="W499"/>
  <c r="X379"/>
  <c r="X502"/>
  <c r="W342"/>
  <c r="W345"/>
  <c r="X429"/>
  <c r="V426"/>
  <c r="U426"/>
  <c r="Y472"/>
  <c r="Y425"/>
  <c r="U455"/>
  <c r="T451"/>
  <c r="Y486"/>
  <c r="Y485"/>
  <c r="Y476"/>
  <c r="Y471"/>
  <c r="Y463"/>
  <c r="Y458"/>
  <c r="Y483"/>
  <c r="Y462"/>
  <c r="Y460"/>
  <c r="Y454"/>
  <c r="Y433"/>
  <c r="Y431"/>
  <c r="Y453"/>
  <c r="Y434"/>
  <c r="Y432"/>
  <c r="Y424"/>
  <c r="Y228"/>
  <c r="Y209"/>
  <c r="T474"/>
  <c r="X185"/>
  <c r="X187"/>
  <c r="W401"/>
  <c r="V399"/>
  <c r="W430"/>
  <c r="X341"/>
  <c r="X343"/>
  <c r="X344"/>
  <c r="W303"/>
  <c r="X359"/>
  <c r="U399"/>
  <c r="W360"/>
  <c r="W369"/>
  <c r="W361"/>
  <c r="W371"/>
  <c r="Y216"/>
  <c r="Y397"/>
  <c r="Y495"/>
  <c r="Y501"/>
  <c r="Y448"/>
  <c r="Y373"/>
  <c r="Y496"/>
  <c r="X499"/>
  <c r="Y449"/>
  <c r="Y374"/>
  <c r="Y395"/>
  <c r="Y398"/>
  <c r="Y366"/>
  <c r="Y396"/>
  <c r="X402"/>
  <c r="Y365"/>
  <c r="AI36"/>
  <c r="Y319"/>
  <c r="Y320"/>
  <c r="Y312"/>
  <c r="Y302"/>
  <c r="Z274"/>
  <c r="Y330"/>
  <c r="Z288"/>
  <c r="Y318"/>
  <c r="Y311"/>
  <c r="Y301"/>
  <c r="Y329"/>
  <c r="Z287"/>
  <c r="Z273"/>
  <c r="X324"/>
  <c r="X325"/>
  <c r="X321"/>
  <c r="X322"/>
  <c r="X323"/>
  <c r="Y211"/>
  <c r="AB102"/>
  <c r="BF102"/>
  <c r="AB101"/>
  <c r="BF101"/>
  <c r="Y184"/>
  <c r="Y189"/>
  <c r="Y183"/>
  <c r="Y186"/>
  <c r="BF129"/>
  <c r="BF128"/>
  <c r="Y348"/>
  <c r="Y260"/>
  <c r="Y247"/>
  <c r="Y234"/>
  <c r="Y215"/>
  <c r="Y199"/>
  <c r="Y347"/>
  <c r="Y259"/>
  <c r="Y246"/>
  <c r="Y233"/>
  <c r="Y214"/>
  <c r="Y198"/>
  <c r="Y192"/>
  <c r="BF80"/>
  <c r="Y191"/>
  <c r="BF79"/>
  <c r="AB125"/>
  <c r="AB129"/>
  <c r="AB128"/>
  <c r="AB124"/>
  <c r="Y174"/>
  <c r="Y173"/>
  <c r="AC79"/>
  <c r="AC80"/>
  <c r="Z254" i="4"/>
  <c r="Z66" i="3"/>
  <c r="Z61"/>
  <c r="Z71"/>
  <c r="Y72"/>
  <c r="Y48"/>
  <c r="AG50"/>
  <c r="Z315"/>
  <c r="Z314"/>
  <c r="Z313"/>
  <c r="Z210"/>
  <c r="Z229"/>
  <c r="Z475"/>
  <c r="Z477"/>
  <c r="AG35"/>
  <c r="Z340"/>
  <c r="Z339"/>
  <c r="Z338"/>
  <c r="Z337"/>
  <c r="Z336"/>
  <c r="Z335"/>
  <c r="Z334"/>
  <c r="Z333"/>
  <c r="Z332"/>
  <c r="Z331"/>
  <c r="X342"/>
  <c r="X345"/>
  <c r="Y212"/>
  <c r="Z387"/>
  <c r="Z382"/>
  <c r="Z377"/>
  <c r="Z452"/>
  <c r="BG99"/>
  <c r="BG97"/>
  <c r="BG95"/>
  <c r="BG93"/>
  <c r="BG91"/>
  <c r="BG89"/>
  <c r="BG98"/>
  <c r="BG94"/>
  <c r="BG90"/>
  <c r="BG100"/>
  <c r="BG96"/>
  <c r="BG92"/>
  <c r="BG88"/>
  <c r="Z253" i="4"/>
  <c r="Z243"/>
  <c r="Z141"/>
  <c r="Z242"/>
  <c r="Z140"/>
  <c r="Z238"/>
  <c r="Z232"/>
  <c r="Z228"/>
  <c r="AA214"/>
  <c r="AA200"/>
  <c r="Z186"/>
  <c r="Z173"/>
  <c r="Z160"/>
  <c r="Z237"/>
  <c r="Z231"/>
  <c r="Z227"/>
  <c r="AA213"/>
  <c r="AA199"/>
  <c r="Z185"/>
  <c r="Z172"/>
  <c r="Z159"/>
  <c r="Z528" i="3"/>
  <c r="AC96" i="4"/>
  <c r="AC92"/>
  <c r="AC69"/>
  <c r="AC47"/>
  <c r="Z148"/>
  <c r="Z147"/>
  <c r="AC95"/>
  <c r="AC91"/>
  <c r="AC68"/>
  <c r="Z40"/>
  <c r="Z35"/>
  <c r="Z29"/>
  <c r="AC46"/>
  <c r="AO44" i="3"/>
  <c r="AN46"/>
  <c r="Z358"/>
  <c r="Z357"/>
  <c r="Z356"/>
  <c r="Z355"/>
  <c r="Z354"/>
  <c r="Z353"/>
  <c r="Z352"/>
  <c r="Z351"/>
  <c r="Z350"/>
  <c r="Z349"/>
  <c r="Z386"/>
  <c r="Z376"/>
  <c r="Z518"/>
  <c r="Z517"/>
  <c r="Z522"/>
  <c r="V455"/>
  <c r="Z527"/>
  <c r="Z509"/>
  <c r="Z508"/>
  <c r="Y502"/>
  <c r="Y379"/>
  <c r="Z507"/>
  <c r="Z503"/>
  <c r="X427"/>
  <c r="W381"/>
  <c r="W384"/>
  <c r="W391"/>
  <c r="W498"/>
  <c r="W529"/>
  <c r="W531"/>
  <c r="Y188"/>
  <c r="X401"/>
  <c r="Y429"/>
  <c r="Y389"/>
  <c r="U451"/>
  <c r="Z472"/>
  <c r="Z425"/>
  <c r="Y427"/>
  <c r="Z483"/>
  <c r="Z462"/>
  <c r="Z460"/>
  <c r="Z486"/>
  <c r="Z485"/>
  <c r="Z476"/>
  <c r="Z471"/>
  <c r="Z463"/>
  <c r="Z458"/>
  <c r="Z453"/>
  <c r="Z434"/>
  <c r="Z432"/>
  <c r="Z454"/>
  <c r="Z433"/>
  <c r="Z431"/>
  <c r="Z424"/>
  <c r="Z228"/>
  <c r="Z209"/>
  <c r="U474"/>
  <c r="Y185"/>
  <c r="Y187"/>
  <c r="X303"/>
  <c r="Y401"/>
  <c r="X430"/>
  <c r="Y341"/>
  <c r="Y342"/>
  <c r="Y359"/>
  <c r="W370"/>
  <c r="W363"/>
  <c r="X369"/>
  <c r="X361"/>
  <c r="X371"/>
  <c r="X360"/>
  <c r="W362"/>
  <c r="W367"/>
  <c r="W380"/>
  <c r="W383"/>
  <c r="Z216"/>
  <c r="Z397"/>
  <c r="Z495"/>
  <c r="Z501"/>
  <c r="Z448"/>
  <c r="Z373"/>
  <c r="Z496"/>
  <c r="Y499"/>
  <c r="Z449"/>
  <c r="Z374"/>
  <c r="Z395"/>
  <c r="Z398"/>
  <c r="Z366"/>
  <c r="Z396"/>
  <c r="Z365"/>
  <c r="Z330"/>
  <c r="AA288"/>
  <c r="Z319"/>
  <c r="Z320"/>
  <c r="Z312"/>
  <c r="Z302"/>
  <c r="AA274"/>
  <c r="Z329"/>
  <c r="AA287"/>
  <c r="Z318"/>
  <c r="Z311"/>
  <c r="Z301"/>
  <c r="AA273"/>
  <c r="AJ36"/>
  <c r="Y323"/>
  <c r="Y324"/>
  <c r="Y325"/>
  <c r="Y321"/>
  <c r="Y322"/>
  <c r="Z211"/>
  <c r="AC102"/>
  <c r="BG102"/>
  <c r="AC101"/>
  <c r="BG101"/>
  <c r="Z183"/>
  <c r="Z186"/>
  <c r="Z184"/>
  <c r="Z189"/>
  <c r="BG129"/>
  <c r="BG128"/>
  <c r="Z348"/>
  <c r="Z260"/>
  <c r="Z247"/>
  <c r="Z234"/>
  <c r="Z215"/>
  <c r="Z199"/>
  <c r="Z347"/>
  <c r="Z259"/>
  <c r="Z246"/>
  <c r="Z233"/>
  <c r="Z214"/>
  <c r="Z198"/>
  <c r="Z192"/>
  <c r="BG80"/>
  <c r="Z191"/>
  <c r="BG79"/>
  <c r="AC124"/>
  <c r="AC128"/>
  <c r="AC125"/>
  <c r="AC129"/>
  <c r="Z174"/>
  <c r="Z173"/>
  <c r="AD79"/>
  <c r="AD80"/>
  <c r="AA254" i="4"/>
  <c r="AA66" i="3"/>
  <c r="AA61"/>
  <c r="AA71"/>
  <c r="Z72"/>
  <c r="Z48"/>
  <c r="AA315"/>
  <c r="AA314"/>
  <c r="AA313"/>
  <c r="AA210"/>
  <c r="AA229"/>
  <c r="AA477"/>
  <c r="AA475"/>
  <c r="AH35"/>
  <c r="AA340"/>
  <c r="AA339"/>
  <c r="AA338"/>
  <c r="AA337"/>
  <c r="AA336"/>
  <c r="AA335"/>
  <c r="AA334"/>
  <c r="AA333"/>
  <c r="AA332"/>
  <c r="AA331"/>
  <c r="W368"/>
  <c r="W478"/>
  <c r="V451"/>
  <c r="Y343"/>
  <c r="Y344"/>
  <c r="Y430"/>
  <c r="Z389"/>
  <c r="Z212"/>
  <c r="AA387"/>
  <c r="AA382"/>
  <c r="AA377"/>
  <c r="V474"/>
  <c r="BH100"/>
  <c r="BH98"/>
  <c r="BH96"/>
  <c r="BH94"/>
  <c r="BH92"/>
  <c r="BH90"/>
  <c r="BH88"/>
  <c r="AA452"/>
  <c r="BH97"/>
  <c r="BH93"/>
  <c r="BH89"/>
  <c r="BH99"/>
  <c r="BH95"/>
  <c r="BH91"/>
  <c r="AA253" i="4"/>
  <c r="AA243"/>
  <c r="AA141"/>
  <c r="AA242"/>
  <c r="AA140"/>
  <c r="AA238"/>
  <c r="AA232"/>
  <c r="AA228"/>
  <c r="AB214"/>
  <c r="AB200"/>
  <c r="AA173"/>
  <c r="AA160"/>
  <c r="AA186"/>
  <c r="AB199"/>
  <c r="AA237"/>
  <c r="AA231"/>
  <c r="AA227"/>
  <c r="AB213"/>
  <c r="AA185"/>
  <c r="AA172"/>
  <c r="AA159"/>
  <c r="AA528" i="3"/>
  <c r="AA148" i="4"/>
  <c r="AD96"/>
  <c r="AD92"/>
  <c r="AD69"/>
  <c r="AD47"/>
  <c r="AA147"/>
  <c r="AD46"/>
  <c r="AD95"/>
  <c r="AD91"/>
  <c r="AD68"/>
  <c r="AA40"/>
  <c r="AA35"/>
  <c r="AA29"/>
  <c r="AP44" i="3"/>
  <c r="AO46"/>
  <c r="AA358"/>
  <c r="AA357"/>
  <c r="AA356"/>
  <c r="AA355"/>
  <c r="AA354"/>
  <c r="AA353"/>
  <c r="AA352"/>
  <c r="AA351"/>
  <c r="AA350"/>
  <c r="AA349"/>
  <c r="AA376"/>
  <c r="AA386"/>
  <c r="AA518"/>
  <c r="AA517"/>
  <c r="AA522"/>
  <c r="AA527"/>
  <c r="AA509"/>
  <c r="AA508"/>
  <c r="Z379"/>
  <c r="Z502"/>
  <c r="AA503"/>
  <c r="AA507"/>
  <c r="X381"/>
  <c r="X384"/>
  <c r="X391"/>
  <c r="X498"/>
  <c r="X529"/>
  <c r="X531"/>
  <c r="Z429"/>
  <c r="W426"/>
  <c r="AA472"/>
  <c r="AA425"/>
  <c r="Z427"/>
  <c r="AA486"/>
  <c r="AA485"/>
  <c r="AA476"/>
  <c r="AA471"/>
  <c r="AA463"/>
  <c r="AA458"/>
  <c r="AA483"/>
  <c r="AA462"/>
  <c r="AA460"/>
  <c r="AA454"/>
  <c r="AA433"/>
  <c r="AA431"/>
  <c r="AA453"/>
  <c r="AA434"/>
  <c r="AA432"/>
  <c r="AA424"/>
  <c r="AA228"/>
  <c r="AA209"/>
  <c r="W455"/>
  <c r="Z185"/>
  <c r="Z401"/>
  <c r="Y402"/>
  <c r="Z341"/>
  <c r="Z343"/>
  <c r="Z344"/>
  <c r="Y303"/>
  <c r="X362"/>
  <c r="X367"/>
  <c r="X380"/>
  <c r="X383"/>
  <c r="Z359"/>
  <c r="W399"/>
  <c r="Y360"/>
  <c r="Y369"/>
  <c r="Y361"/>
  <c r="X370"/>
  <c r="X363"/>
  <c r="Z188"/>
  <c r="AA216"/>
  <c r="AA397"/>
  <c r="AA496"/>
  <c r="Z499"/>
  <c r="AA449"/>
  <c r="AA374"/>
  <c r="AA495"/>
  <c r="AA501"/>
  <c r="AA448"/>
  <c r="AA373"/>
  <c r="AA366"/>
  <c r="AA396"/>
  <c r="Z402"/>
  <c r="AA395"/>
  <c r="AA398"/>
  <c r="AA365"/>
  <c r="AA318"/>
  <c r="AA311"/>
  <c r="AA301"/>
  <c r="AA329"/>
  <c r="AB287"/>
  <c r="AB273"/>
  <c r="AK36"/>
  <c r="AA319"/>
  <c r="AA320"/>
  <c r="AA312"/>
  <c r="AA302"/>
  <c r="AB274"/>
  <c r="AA330"/>
  <c r="AB288"/>
  <c r="Z324"/>
  <c r="Z325"/>
  <c r="Z321"/>
  <c r="Z322"/>
  <c r="Z323"/>
  <c r="AA211"/>
  <c r="AD101"/>
  <c r="BH101"/>
  <c r="AD102"/>
  <c r="BH102"/>
  <c r="AA184"/>
  <c r="AA189"/>
  <c r="AA183"/>
  <c r="AA186"/>
  <c r="BH129"/>
  <c r="BH128"/>
  <c r="AA347"/>
  <c r="AA259"/>
  <c r="AA246"/>
  <c r="AA233"/>
  <c r="AA214"/>
  <c r="AA198"/>
  <c r="AA348"/>
  <c r="AA260"/>
  <c r="AA247"/>
  <c r="AA234"/>
  <c r="AA215"/>
  <c r="AA199"/>
  <c r="AA192"/>
  <c r="BH80"/>
  <c r="AA191"/>
  <c r="BH79"/>
  <c r="AD125"/>
  <c r="AD129"/>
  <c r="AD128"/>
  <c r="AD124"/>
  <c r="AA174"/>
  <c r="AA173"/>
  <c r="AE79"/>
  <c r="AE80"/>
  <c r="AB254" i="4"/>
  <c r="AB66" i="3"/>
  <c r="AB61"/>
  <c r="AB71"/>
  <c r="AA72"/>
  <c r="AA48"/>
  <c r="AB315"/>
  <c r="AB314"/>
  <c r="AB313"/>
  <c r="AB210"/>
  <c r="AB229"/>
  <c r="AB475"/>
  <c r="AB477"/>
  <c r="AB340"/>
  <c r="AB339"/>
  <c r="AB338"/>
  <c r="AB337"/>
  <c r="AB336"/>
  <c r="AB335"/>
  <c r="AB334"/>
  <c r="AB333"/>
  <c r="AB332"/>
  <c r="AB331"/>
  <c r="AI35"/>
  <c r="X368"/>
  <c r="X478"/>
  <c r="Y371"/>
  <c r="Z369"/>
  <c r="Z381"/>
  <c r="Z384"/>
  <c r="Z391"/>
  <c r="Y345"/>
  <c r="AA212"/>
  <c r="AA379"/>
  <c r="AB387"/>
  <c r="AB382"/>
  <c r="AB377"/>
  <c r="AB452"/>
  <c r="BI99"/>
  <c r="BI97"/>
  <c r="BI95"/>
  <c r="BI93"/>
  <c r="BI91"/>
  <c r="BI89"/>
  <c r="BI100"/>
  <c r="BI96"/>
  <c r="BI92"/>
  <c r="BI88"/>
  <c r="BI98"/>
  <c r="BI94"/>
  <c r="BI90"/>
  <c r="AB253" i="4"/>
  <c r="AB243"/>
  <c r="AB141"/>
  <c r="AB242"/>
  <c r="AB140"/>
  <c r="AB238"/>
  <c r="AB232"/>
  <c r="AB228"/>
  <c r="AC214"/>
  <c r="AC200"/>
  <c r="AB186"/>
  <c r="AB173"/>
  <c r="AB160"/>
  <c r="AB237"/>
  <c r="AB231"/>
  <c r="AB227"/>
  <c r="AC213"/>
  <c r="AC199"/>
  <c r="AB185"/>
  <c r="AB172"/>
  <c r="AB159"/>
  <c r="AB528" i="3"/>
  <c r="AE96" i="4"/>
  <c r="AE92"/>
  <c r="AE69"/>
  <c r="AE47"/>
  <c r="AB148"/>
  <c r="AB147"/>
  <c r="AE95"/>
  <c r="AE91"/>
  <c r="AE68"/>
  <c r="AB40"/>
  <c r="AB35"/>
  <c r="AB29"/>
  <c r="AE46"/>
  <c r="AQ44" i="3"/>
  <c r="AP46"/>
  <c r="AB358"/>
  <c r="AB357"/>
  <c r="AB356"/>
  <c r="AB355"/>
  <c r="AB354"/>
  <c r="AB353"/>
  <c r="AB352"/>
  <c r="AB351"/>
  <c r="AB350"/>
  <c r="AB349"/>
  <c r="AB386"/>
  <c r="AB376"/>
  <c r="AB518"/>
  <c r="AB517"/>
  <c r="AB522"/>
  <c r="Z342"/>
  <c r="Z345"/>
  <c r="Z361"/>
  <c r="Z362"/>
  <c r="Z367"/>
  <c r="Z380"/>
  <c r="Z383"/>
  <c r="AB527"/>
  <c r="AB509"/>
  <c r="AB508"/>
  <c r="AA185"/>
  <c r="AA430"/>
  <c r="AB507"/>
  <c r="AB503"/>
  <c r="Y381"/>
  <c r="Y384"/>
  <c r="Y391"/>
  <c r="Y498"/>
  <c r="Y529"/>
  <c r="Y531"/>
  <c r="AA502"/>
  <c r="AA389"/>
  <c r="X399"/>
  <c r="Z360"/>
  <c r="AA429"/>
  <c r="X426"/>
  <c r="AB472"/>
  <c r="AB425"/>
  <c r="W474"/>
  <c r="AB483"/>
  <c r="AB462"/>
  <c r="AB460"/>
  <c r="AB486"/>
  <c r="AB485"/>
  <c r="AB476"/>
  <c r="AB471"/>
  <c r="AB463"/>
  <c r="AB458"/>
  <c r="AB453"/>
  <c r="AB434"/>
  <c r="AB432"/>
  <c r="AB454"/>
  <c r="AB433"/>
  <c r="AB431"/>
  <c r="AB424"/>
  <c r="AB228"/>
  <c r="AB209"/>
  <c r="X455"/>
  <c r="Z187"/>
  <c r="Z430"/>
  <c r="W451"/>
  <c r="AA188"/>
  <c r="Z303"/>
  <c r="AA341"/>
  <c r="AA342"/>
  <c r="AA359"/>
  <c r="Y370"/>
  <c r="Y363"/>
  <c r="Y478"/>
  <c r="Y362"/>
  <c r="Y367"/>
  <c r="Y380"/>
  <c r="Y383"/>
  <c r="AB216"/>
  <c r="AB397"/>
  <c r="AB495"/>
  <c r="AB501"/>
  <c r="AB448"/>
  <c r="AB373"/>
  <c r="AB496"/>
  <c r="AA499"/>
  <c r="AB449"/>
  <c r="AB374"/>
  <c r="AB395"/>
  <c r="AB398"/>
  <c r="AB366"/>
  <c r="AB396"/>
  <c r="AA402"/>
  <c r="AB365"/>
  <c r="AB330"/>
  <c r="AC288"/>
  <c r="AB319"/>
  <c r="AB320"/>
  <c r="AB312"/>
  <c r="AB302"/>
  <c r="AC274"/>
  <c r="AL36"/>
  <c r="AB329"/>
  <c r="AC287"/>
  <c r="AB318"/>
  <c r="AB311"/>
  <c r="AB301"/>
  <c r="AC273"/>
  <c r="AA323"/>
  <c r="AA324"/>
  <c r="AA325"/>
  <c r="AA321"/>
  <c r="AA322"/>
  <c r="AB211"/>
  <c r="AE101"/>
  <c r="BI101"/>
  <c r="AE102"/>
  <c r="BI102"/>
  <c r="AB183"/>
  <c r="AB186"/>
  <c r="AB184"/>
  <c r="AB189"/>
  <c r="BI129"/>
  <c r="BI128"/>
  <c r="AB348"/>
  <c r="AB260"/>
  <c r="AB247"/>
  <c r="AB234"/>
  <c r="AB215"/>
  <c r="AB199"/>
  <c r="AB347"/>
  <c r="AB259"/>
  <c r="AB246"/>
  <c r="AB233"/>
  <c r="AB214"/>
  <c r="AB198"/>
  <c r="AB192"/>
  <c r="BI80"/>
  <c r="AB191"/>
  <c r="BI79"/>
  <c r="AE125"/>
  <c r="AE129"/>
  <c r="AE124"/>
  <c r="AE128"/>
  <c r="AB174"/>
  <c r="AB173"/>
  <c r="AF79"/>
  <c r="AF80"/>
  <c r="AC254" i="4"/>
  <c r="AC61" i="3"/>
  <c r="AC66"/>
  <c r="AC71"/>
  <c r="AB72"/>
  <c r="AB48"/>
  <c r="AC315"/>
  <c r="AC314"/>
  <c r="AC313"/>
  <c r="AC210"/>
  <c r="AC229"/>
  <c r="AC477"/>
  <c r="AC475"/>
  <c r="AC340"/>
  <c r="AC339"/>
  <c r="AC338"/>
  <c r="AC337"/>
  <c r="AC336"/>
  <c r="AC335"/>
  <c r="AC334"/>
  <c r="AC333"/>
  <c r="AC332"/>
  <c r="AC331"/>
  <c r="AJ35"/>
  <c r="Z498"/>
  <c r="Z529"/>
  <c r="Z531"/>
  <c r="Y368"/>
  <c r="Y455"/>
  <c r="AA401"/>
  <c r="AB389"/>
  <c r="AB212"/>
  <c r="AA187"/>
  <c r="AC387"/>
  <c r="AC382"/>
  <c r="AC377"/>
  <c r="BJ100"/>
  <c r="BJ98"/>
  <c r="BJ96"/>
  <c r="BJ94"/>
  <c r="BJ92"/>
  <c r="BJ90"/>
  <c r="BJ88"/>
  <c r="BJ99"/>
  <c r="BJ95"/>
  <c r="BJ91"/>
  <c r="AC452"/>
  <c r="BJ97"/>
  <c r="BJ93"/>
  <c r="BJ89"/>
  <c r="AC253" i="4"/>
  <c r="AC243"/>
  <c r="AC141"/>
  <c r="AC242"/>
  <c r="AC140"/>
  <c r="AC238"/>
  <c r="AC232"/>
  <c r="AC228"/>
  <c r="AD214"/>
  <c r="AD200"/>
  <c r="AC186"/>
  <c r="AC173"/>
  <c r="AC160"/>
  <c r="AD199"/>
  <c r="AC237"/>
  <c r="AC231"/>
  <c r="AC227"/>
  <c r="AD213"/>
  <c r="AC185"/>
  <c r="AC172"/>
  <c r="AC159"/>
  <c r="AC147"/>
  <c r="AC528" i="3"/>
  <c r="AC148" i="4"/>
  <c r="AF96"/>
  <c r="AF92"/>
  <c r="AF69"/>
  <c r="AF47"/>
  <c r="AF46"/>
  <c r="AF95"/>
  <c r="AF91"/>
  <c r="AF68"/>
  <c r="AC40"/>
  <c r="AC35"/>
  <c r="AC29"/>
  <c r="AR44" i="3"/>
  <c r="AQ46"/>
  <c r="AC358"/>
  <c r="AC357"/>
  <c r="AC356"/>
  <c r="AC355"/>
  <c r="AC354"/>
  <c r="AC353"/>
  <c r="AC352"/>
  <c r="AC351"/>
  <c r="AC350"/>
  <c r="AC349"/>
  <c r="AC376"/>
  <c r="AC386"/>
  <c r="AC518"/>
  <c r="AC517"/>
  <c r="AA343"/>
  <c r="AA344"/>
  <c r="Z370"/>
  <c r="AB188"/>
  <c r="AC522"/>
  <c r="Z371"/>
  <c r="Z363"/>
  <c r="AC527"/>
  <c r="AC509"/>
  <c r="AC508"/>
  <c r="AA427"/>
  <c r="AB429"/>
  <c r="AB379"/>
  <c r="AB502"/>
  <c r="AC503"/>
  <c r="AC507"/>
  <c r="Y426"/>
  <c r="Z426"/>
  <c r="AC472"/>
  <c r="AC425"/>
  <c r="AC486"/>
  <c r="AC485"/>
  <c r="AC476"/>
  <c r="AC471"/>
  <c r="AC463"/>
  <c r="AC458"/>
  <c r="AC483"/>
  <c r="AC462"/>
  <c r="AC460"/>
  <c r="AC454"/>
  <c r="AC433"/>
  <c r="AC431"/>
  <c r="AC453"/>
  <c r="AC434"/>
  <c r="AC432"/>
  <c r="AC424"/>
  <c r="AC228"/>
  <c r="AC209"/>
  <c r="X474"/>
  <c r="X451"/>
  <c r="AA303"/>
  <c r="Y399"/>
  <c r="Z399"/>
  <c r="AA360"/>
  <c r="AA369"/>
  <c r="AA361"/>
  <c r="AB185"/>
  <c r="AB401"/>
  <c r="AC216"/>
  <c r="AC397"/>
  <c r="AC496"/>
  <c r="AC449"/>
  <c r="AC374"/>
  <c r="AC495"/>
  <c r="AC501"/>
  <c r="AC448"/>
  <c r="AC373"/>
  <c r="AC366"/>
  <c r="AC396"/>
  <c r="AC395"/>
  <c r="AC398"/>
  <c r="AC365"/>
  <c r="AC318"/>
  <c r="AC311"/>
  <c r="AC301"/>
  <c r="AC329"/>
  <c r="AD287"/>
  <c r="AD273"/>
  <c r="AM36"/>
  <c r="AC319"/>
  <c r="AC320"/>
  <c r="AC312"/>
  <c r="AC302"/>
  <c r="AD274"/>
  <c r="AC330"/>
  <c r="AD288"/>
  <c r="AB324"/>
  <c r="AB325"/>
  <c r="AB321"/>
  <c r="AB322"/>
  <c r="AB323"/>
  <c r="AC211"/>
  <c r="AF102"/>
  <c r="BJ102"/>
  <c r="AF101"/>
  <c r="BJ101"/>
  <c r="AC184"/>
  <c r="AC189"/>
  <c r="AC183"/>
  <c r="AC186"/>
  <c r="BJ129"/>
  <c r="BJ128"/>
  <c r="AC348"/>
  <c r="AC260"/>
  <c r="AC247"/>
  <c r="AC234"/>
  <c r="AC215"/>
  <c r="AC199"/>
  <c r="AC347"/>
  <c r="AC259"/>
  <c r="AC246"/>
  <c r="AC233"/>
  <c r="AC214"/>
  <c r="AC198"/>
  <c r="AC192"/>
  <c r="BJ80"/>
  <c r="AC191"/>
  <c r="BJ79"/>
  <c r="AF125"/>
  <c r="AF129"/>
  <c r="AF128"/>
  <c r="AF124"/>
  <c r="AC174"/>
  <c r="AC173"/>
  <c r="AG79"/>
  <c r="AG80"/>
  <c r="AD254" i="4"/>
  <c r="AD66" i="3"/>
  <c r="AD61"/>
  <c r="AD71"/>
  <c r="AC72"/>
  <c r="AC48"/>
  <c r="AD315"/>
  <c r="AD314"/>
  <c r="AD313"/>
  <c r="AD210"/>
  <c r="AD229"/>
  <c r="AD475"/>
  <c r="AD477"/>
  <c r="AD340"/>
  <c r="AD339"/>
  <c r="AD338"/>
  <c r="AD337"/>
  <c r="AD336"/>
  <c r="AD335"/>
  <c r="AD334"/>
  <c r="AD333"/>
  <c r="AD332"/>
  <c r="AD331"/>
  <c r="Z368"/>
  <c r="Z478"/>
  <c r="AK35"/>
  <c r="AC212"/>
  <c r="AD387"/>
  <c r="AD382"/>
  <c r="AD377"/>
  <c r="AD452"/>
  <c r="BK99"/>
  <c r="BK97"/>
  <c r="BK95"/>
  <c r="BK93"/>
  <c r="BK91"/>
  <c r="BK89"/>
  <c r="BK98"/>
  <c r="BK94"/>
  <c r="BK90"/>
  <c r="BK100"/>
  <c r="BK96"/>
  <c r="BK92"/>
  <c r="BK88"/>
  <c r="AD253" i="4"/>
  <c r="AD243"/>
  <c r="AD141"/>
  <c r="AD242"/>
  <c r="AD140"/>
  <c r="AD238"/>
  <c r="AD232"/>
  <c r="AD228"/>
  <c r="AE214"/>
  <c r="AE200"/>
  <c r="AD186"/>
  <c r="AD173"/>
  <c r="AD160"/>
  <c r="AD237"/>
  <c r="AD231"/>
  <c r="AD227"/>
  <c r="AE213"/>
  <c r="AE199"/>
  <c r="AD185"/>
  <c r="AD172"/>
  <c r="AD159"/>
  <c r="AD528" i="3"/>
  <c r="AG96" i="4"/>
  <c r="AG92"/>
  <c r="AG69"/>
  <c r="AG47"/>
  <c r="AD148"/>
  <c r="AD147"/>
  <c r="AG95"/>
  <c r="AG91"/>
  <c r="AG68"/>
  <c r="AD40"/>
  <c r="AD35"/>
  <c r="AD29"/>
  <c r="AG46"/>
  <c r="AS44" i="3"/>
  <c r="AS46"/>
  <c r="AR46"/>
  <c r="AD358"/>
  <c r="AD357"/>
  <c r="AD356"/>
  <c r="AD355"/>
  <c r="AD354"/>
  <c r="AD353"/>
  <c r="AD352"/>
  <c r="AD351"/>
  <c r="AD350"/>
  <c r="AD349"/>
  <c r="AD386"/>
  <c r="AD376"/>
  <c r="AD518"/>
  <c r="AD517"/>
  <c r="AA371"/>
  <c r="AA345"/>
  <c r="AD522"/>
  <c r="AD527"/>
  <c r="AD509"/>
  <c r="AD508"/>
  <c r="AC188"/>
  <c r="AC379"/>
  <c r="AA381"/>
  <c r="AA384"/>
  <c r="AA391"/>
  <c r="AA498"/>
  <c r="AA529"/>
  <c r="AA531"/>
  <c r="AC429"/>
  <c r="AC502"/>
  <c r="AC389"/>
  <c r="AD507"/>
  <c r="AD503"/>
  <c r="AD472"/>
  <c r="AD425"/>
  <c r="AC427"/>
  <c r="AD483"/>
  <c r="AD462"/>
  <c r="AD460"/>
  <c r="AD486"/>
  <c r="AD485"/>
  <c r="AD476"/>
  <c r="AD471"/>
  <c r="AD463"/>
  <c r="AD458"/>
  <c r="AD453"/>
  <c r="AD434"/>
  <c r="AD432"/>
  <c r="AD454"/>
  <c r="AD433"/>
  <c r="AD431"/>
  <c r="AD424"/>
  <c r="AD228"/>
  <c r="AD209"/>
  <c r="AB187"/>
  <c r="AB430"/>
  <c r="Z455"/>
  <c r="Y474"/>
  <c r="Y451"/>
  <c r="AC185"/>
  <c r="AC187"/>
  <c r="AA362"/>
  <c r="AA367"/>
  <c r="AB303"/>
  <c r="AA370"/>
  <c r="AA363"/>
  <c r="AA478"/>
  <c r="AD216"/>
  <c r="AD397"/>
  <c r="AD496"/>
  <c r="AC499"/>
  <c r="AD449"/>
  <c r="AD374"/>
  <c r="AD495"/>
  <c r="AD501"/>
  <c r="AD448"/>
  <c r="AD373"/>
  <c r="AD366"/>
  <c r="AD396"/>
  <c r="AC402"/>
  <c r="AD395"/>
  <c r="AD398"/>
  <c r="AD365"/>
  <c r="AD330"/>
  <c r="AE288"/>
  <c r="AD319"/>
  <c r="AD320"/>
  <c r="AD312"/>
  <c r="AD302"/>
  <c r="AE274"/>
  <c r="AD329"/>
  <c r="AE287"/>
  <c r="AD318"/>
  <c r="AD311"/>
  <c r="AD301"/>
  <c r="AE273"/>
  <c r="AN36"/>
  <c r="AC323"/>
  <c r="AC324"/>
  <c r="AC325"/>
  <c r="AC321"/>
  <c r="AC322"/>
  <c r="AD211"/>
  <c r="AG102"/>
  <c r="BK102"/>
  <c r="AG101"/>
  <c r="BK101"/>
  <c r="AD183"/>
  <c r="AD186"/>
  <c r="AD184"/>
  <c r="AD189"/>
  <c r="BK129"/>
  <c r="BK128"/>
  <c r="AD348"/>
  <c r="AD260"/>
  <c r="AD247"/>
  <c r="AD234"/>
  <c r="AD215"/>
  <c r="AD199"/>
  <c r="AD347"/>
  <c r="AD259"/>
  <c r="AD246"/>
  <c r="AD233"/>
  <c r="AD214"/>
  <c r="AD198"/>
  <c r="AD192"/>
  <c r="BK80"/>
  <c r="AD191"/>
  <c r="BK79"/>
  <c r="AG125"/>
  <c r="AG129"/>
  <c r="AG124"/>
  <c r="AG128"/>
  <c r="AD174"/>
  <c r="AD173"/>
  <c r="AH79"/>
  <c r="AH80"/>
  <c r="AE254" i="4"/>
  <c r="AE66" i="3"/>
  <c r="AE61"/>
  <c r="AE71"/>
  <c r="AD72"/>
  <c r="AD48"/>
  <c r="AE315"/>
  <c r="AE314"/>
  <c r="AE313"/>
  <c r="AE210"/>
  <c r="AE229"/>
  <c r="AE477"/>
  <c r="AE475"/>
  <c r="AL35"/>
  <c r="AE340"/>
  <c r="AE339"/>
  <c r="AE338"/>
  <c r="AE337"/>
  <c r="AE336"/>
  <c r="AE335"/>
  <c r="AE334"/>
  <c r="AE333"/>
  <c r="AE332"/>
  <c r="AE331"/>
  <c r="AD389"/>
  <c r="AD212"/>
  <c r="AE387"/>
  <c r="AE382"/>
  <c r="AE377"/>
  <c r="BL100"/>
  <c r="BL98"/>
  <c r="BL96"/>
  <c r="BL94"/>
  <c r="BL92"/>
  <c r="BL90"/>
  <c r="BL88"/>
  <c r="AE452"/>
  <c r="BL97"/>
  <c r="BL93"/>
  <c r="BL89"/>
  <c r="BL99"/>
  <c r="BL95"/>
  <c r="BL91"/>
  <c r="AE253" i="4"/>
  <c r="AE243"/>
  <c r="AE141"/>
  <c r="AE242"/>
  <c r="AE140"/>
  <c r="AE238"/>
  <c r="AE232"/>
  <c r="AE228"/>
  <c r="AF214"/>
  <c r="AF200"/>
  <c r="AE173"/>
  <c r="AE160"/>
  <c r="AE186"/>
  <c r="AF199"/>
  <c r="AE237"/>
  <c r="AE231"/>
  <c r="AE227"/>
  <c r="AF213"/>
  <c r="AE185"/>
  <c r="AE172"/>
  <c r="AE159"/>
  <c r="AE528" i="3"/>
  <c r="AE148" i="4"/>
  <c r="AH96"/>
  <c r="AH92"/>
  <c r="AH69"/>
  <c r="AH47"/>
  <c r="AE147"/>
  <c r="AH46"/>
  <c r="AH95"/>
  <c r="AH91"/>
  <c r="AH68"/>
  <c r="AE40"/>
  <c r="AE35"/>
  <c r="AE29"/>
  <c r="AE358" i="3"/>
  <c r="AE357"/>
  <c r="AE356"/>
  <c r="AE355"/>
  <c r="AE354"/>
  <c r="AE353"/>
  <c r="AE352"/>
  <c r="AE351"/>
  <c r="AE350"/>
  <c r="AE349"/>
  <c r="AE376"/>
  <c r="AE386"/>
  <c r="AE518"/>
  <c r="AE517"/>
  <c r="AA368"/>
  <c r="AA455"/>
  <c r="AE522"/>
  <c r="AB359"/>
  <c r="AB360"/>
  <c r="AE527"/>
  <c r="AE509"/>
  <c r="AE508"/>
  <c r="AD502"/>
  <c r="AE503"/>
  <c r="AE507"/>
  <c r="AA399"/>
  <c r="AA380"/>
  <c r="AA383"/>
  <c r="AD429"/>
  <c r="AD379"/>
  <c r="AA426"/>
  <c r="Z474"/>
  <c r="AE472"/>
  <c r="AE425"/>
  <c r="AE486"/>
  <c r="AE485"/>
  <c r="AE476"/>
  <c r="AE471"/>
  <c r="AE463"/>
  <c r="AE458"/>
  <c r="AE483"/>
  <c r="AE462"/>
  <c r="AE460"/>
  <c r="AE454"/>
  <c r="AE433"/>
  <c r="AE431"/>
  <c r="AE453"/>
  <c r="AE434"/>
  <c r="AE432"/>
  <c r="AE424"/>
  <c r="AE228"/>
  <c r="AE209"/>
  <c r="Z451"/>
  <c r="AC430"/>
  <c r="AD185"/>
  <c r="AD401"/>
  <c r="AC401"/>
  <c r="AB341"/>
  <c r="AC303"/>
  <c r="AD188"/>
  <c r="AE216"/>
  <c r="AE397"/>
  <c r="AE496"/>
  <c r="AE449"/>
  <c r="AE374"/>
  <c r="AE495"/>
  <c r="AE501"/>
  <c r="AE448"/>
  <c r="AE373"/>
  <c r="AE366"/>
  <c r="AE396"/>
  <c r="AE395"/>
  <c r="AE398"/>
  <c r="AE365"/>
  <c r="AE318"/>
  <c r="AE311"/>
  <c r="AE301"/>
  <c r="AE329"/>
  <c r="AF287"/>
  <c r="AF273"/>
  <c r="AE319"/>
  <c r="AE320"/>
  <c r="AE312"/>
  <c r="AE302"/>
  <c r="AF274"/>
  <c r="AE330"/>
  <c r="AF288"/>
  <c r="AO36"/>
  <c r="AD324"/>
  <c r="AD325"/>
  <c r="AD321"/>
  <c r="AD322"/>
  <c r="AD323"/>
  <c r="AE211"/>
  <c r="AH102"/>
  <c r="BL102"/>
  <c r="AH101"/>
  <c r="BL101"/>
  <c r="AE184"/>
  <c r="AE189"/>
  <c r="AE183"/>
  <c r="AE186"/>
  <c r="BL129"/>
  <c r="BL128"/>
  <c r="AE348"/>
  <c r="AE260"/>
  <c r="AE247"/>
  <c r="AE234"/>
  <c r="AE215"/>
  <c r="AE199"/>
  <c r="AE347"/>
  <c r="AE259"/>
  <c r="AE246"/>
  <c r="AE233"/>
  <c r="AE214"/>
  <c r="AE198"/>
  <c r="AE192"/>
  <c r="BL80"/>
  <c r="AE191"/>
  <c r="BL79"/>
  <c r="AH128"/>
  <c r="AH124"/>
  <c r="AH125"/>
  <c r="AH129"/>
  <c r="AE174"/>
  <c r="AE173"/>
  <c r="AI79"/>
  <c r="AI80"/>
  <c r="AF254" i="4"/>
  <c r="AF66" i="3"/>
  <c r="AF61"/>
  <c r="AF71"/>
  <c r="AE72"/>
  <c r="AE48"/>
  <c r="AF315"/>
  <c r="AF314"/>
  <c r="AF313"/>
  <c r="AF210"/>
  <c r="AF229"/>
  <c r="AF475"/>
  <c r="AF477"/>
  <c r="AF340"/>
  <c r="AF339"/>
  <c r="AF338"/>
  <c r="AF337"/>
  <c r="AF336"/>
  <c r="AF335"/>
  <c r="AF334"/>
  <c r="AF333"/>
  <c r="AF332"/>
  <c r="AF331"/>
  <c r="AM35"/>
  <c r="AE212"/>
  <c r="AA474"/>
  <c r="AF387"/>
  <c r="AF382"/>
  <c r="AF377"/>
  <c r="AF452"/>
  <c r="BM99"/>
  <c r="BM97"/>
  <c r="BM95"/>
  <c r="BM93"/>
  <c r="BM91"/>
  <c r="BM89"/>
  <c r="BM100"/>
  <c r="BM96"/>
  <c r="BM92"/>
  <c r="BM88"/>
  <c r="BM98"/>
  <c r="BM94"/>
  <c r="BM90"/>
  <c r="AF253" i="4"/>
  <c r="AF242"/>
  <c r="AF140"/>
  <c r="AF243"/>
  <c r="AF141"/>
  <c r="AF238"/>
  <c r="AF232"/>
  <c r="AF228"/>
  <c r="AG214"/>
  <c r="AG200"/>
  <c r="AF186"/>
  <c r="AF173"/>
  <c r="AF160"/>
  <c r="AF237"/>
  <c r="AF231"/>
  <c r="AF227"/>
  <c r="AG213"/>
  <c r="AG199"/>
  <c r="AF185"/>
  <c r="AF172"/>
  <c r="AF159"/>
  <c r="AF528" i="3"/>
  <c r="AI96" i="4"/>
  <c r="AI92"/>
  <c r="AI69"/>
  <c r="AI47"/>
  <c r="AF148"/>
  <c r="AF147"/>
  <c r="AI95"/>
  <c r="AI91"/>
  <c r="AI68"/>
  <c r="AF40"/>
  <c r="AF35"/>
  <c r="AF29"/>
  <c r="AI46"/>
  <c r="AF358" i="3"/>
  <c r="AF357"/>
  <c r="AF356"/>
  <c r="AF355"/>
  <c r="AF354"/>
  <c r="AF353"/>
  <c r="AF352"/>
  <c r="AF351"/>
  <c r="AF350"/>
  <c r="AF349"/>
  <c r="AF386"/>
  <c r="AF376"/>
  <c r="AF518"/>
  <c r="AF517"/>
  <c r="AB369"/>
  <c r="AB498"/>
  <c r="AB361"/>
  <c r="AB363"/>
  <c r="AB478"/>
  <c r="AF522"/>
  <c r="AE379"/>
  <c r="AF527"/>
  <c r="AF509"/>
  <c r="AF508"/>
  <c r="AE429"/>
  <c r="AE502"/>
  <c r="AE389"/>
  <c r="AF507"/>
  <c r="AF503"/>
  <c r="AD427"/>
  <c r="AD499"/>
  <c r="AF472"/>
  <c r="AF425"/>
  <c r="AE427"/>
  <c r="AF483"/>
  <c r="AF462"/>
  <c r="AF460"/>
  <c r="AF486"/>
  <c r="AF485"/>
  <c r="AF476"/>
  <c r="AF471"/>
  <c r="AF463"/>
  <c r="AF458"/>
  <c r="AF453"/>
  <c r="AF434"/>
  <c r="AF432"/>
  <c r="AF454"/>
  <c r="AF433"/>
  <c r="AF431"/>
  <c r="AF424"/>
  <c r="AF228"/>
  <c r="AF209"/>
  <c r="AD187"/>
  <c r="AD430"/>
  <c r="AA451"/>
  <c r="AD402"/>
  <c r="AE185"/>
  <c r="AE187"/>
  <c r="AB342"/>
  <c r="AB370"/>
  <c r="AB343"/>
  <c r="AB344"/>
  <c r="AD303"/>
  <c r="AE188"/>
  <c r="AC341"/>
  <c r="AC359"/>
  <c r="AF216"/>
  <c r="AF397"/>
  <c r="AF496"/>
  <c r="AE499"/>
  <c r="AF449"/>
  <c r="AF374"/>
  <c r="AF495"/>
  <c r="AF501"/>
  <c r="AF448"/>
  <c r="AF373"/>
  <c r="AF366"/>
  <c r="AF396"/>
  <c r="AE402"/>
  <c r="AF395"/>
  <c r="AF398"/>
  <c r="AF365"/>
  <c r="AF330"/>
  <c r="AG288"/>
  <c r="AF319"/>
  <c r="AF320"/>
  <c r="AF312"/>
  <c r="AF302"/>
  <c r="AG274"/>
  <c r="AF329"/>
  <c r="AG287"/>
  <c r="AF318"/>
  <c r="AF311"/>
  <c r="AF301"/>
  <c r="AG273"/>
  <c r="AP36"/>
  <c r="AE323"/>
  <c r="AE324"/>
  <c r="AE325"/>
  <c r="AE321"/>
  <c r="AE322"/>
  <c r="AF211"/>
  <c r="AI102"/>
  <c r="BM102"/>
  <c r="AI101"/>
  <c r="BM101"/>
  <c r="AF183"/>
  <c r="AF186"/>
  <c r="AF184"/>
  <c r="AF189"/>
  <c r="BM129"/>
  <c r="BM128"/>
  <c r="AF348"/>
  <c r="AF260"/>
  <c r="AF247"/>
  <c r="AF234"/>
  <c r="AF215"/>
  <c r="AF199"/>
  <c r="AF347"/>
  <c r="AF259"/>
  <c r="AF246"/>
  <c r="AF233"/>
  <c r="AF214"/>
  <c r="AF198"/>
  <c r="AF192"/>
  <c r="BM80"/>
  <c r="AF191"/>
  <c r="BM79"/>
  <c r="AI125"/>
  <c r="AI129"/>
  <c r="AI124"/>
  <c r="AI128"/>
  <c r="AF174"/>
  <c r="AF173"/>
  <c r="AJ79"/>
  <c r="AG66"/>
  <c r="AJ80"/>
  <c r="AG254" i="4"/>
  <c r="AG61" i="3"/>
  <c r="AG71"/>
  <c r="AG72"/>
  <c r="AF72"/>
  <c r="AF48"/>
  <c r="AG315"/>
  <c r="AG314"/>
  <c r="AG313"/>
  <c r="AG210"/>
  <c r="AG229"/>
  <c r="AG477"/>
  <c r="AG475"/>
  <c r="AG340"/>
  <c r="AG339"/>
  <c r="AG338"/>
  <c r="AG337"/>
  <c r="AG336"/>
  <c r="AG335"/>
  <c r="AG334"/>
  <c r="AG333"/>
  <c r="AG332"/>
  <c r="AG331"/>
  <c r="AN35"/>
  <c r="AF389"/>
  <c r="AB362"/>
  <c r="AB367"/>
  <c r="AB380"/>
  <c r="AB383"/>
  <c r="AF212"/>
  <c r="AG387"/>
  <c r="AG382"/>
  <c r="AG377"/>
  <c r="AB371"/>
  <c r="BN100"/>
  <c r="BN98"/>
  <c r="BN96"/>
  <c r="BN94"/>
  <c r="BN92"/>
  <c r="BN90"/>
  <c r="BN88"/>
  <c r="BN99"/>
  <c r="BN95"/>
  <c r="BN91"/>
  <c r="AG452"/>
  <c r="BN97"/>
  <c r="BN93"/>
  <c r="BN89"/>
  <c r="AG253" i="4"/>
  <c r="AG242"/>
  <c r="AG140"/>
  <c r="AG243"/>
  <c r="AG141"/>
  <c r="AH199"/>
  <c r="AG237"/>
  <c r="AG231"/>
  <c r="AG227"/>
  <c r="AH213"/>
  <c r="AG185"/>
  <c r="AG172"/>
  <c r="AG159"/>
  <c r="AG238"/>
  <c r="AG232"/>
  <c r="AG228"/>
  <c r="AH214"/>
  <c r="AH200"/>
  <c r="AG186"/>
  <c r="AG173"/>
  <c r="AG160"/>
  <c r="AG528" i="3"/>
  <c r="AG148" i="4"/>
  <c r="AJ96"/>
  <c r="AJ92"/>
  <c r="AJ69"/>
  <c r="AJ47"/>
  <c r="AG147"/>
  <c r="AJ46"/>
  <c r="AJ95"/>
  <c r="AJ91"/>
  <c r="AJ68"/>
  <c r="AG40"/>
  <c r="AG35"/>
  <c r="AG29"/>
  <c r="AG358" i="3"/>
  <c r="AG357"/>
  <c r="AG356"/>
  <c r="AG355"/>
  <c r="AG354"/>
  <c r="AG353"/>
  <c r="AG352"/>
  <c r="AG351"/>
  <c r="AG350"/>
  <c r="AG349"/>
  <c r="AG376"/>
  <c r="AG386"/>
  <c r="AG518"/>
  <c r="AB381"/>
  <c r="AB384"/>
  <c r="AB391"/>
  <c r="AG517"/>
  <c r="AG522"/>
  <c r="AG527"/>
  <c r="AG509"/>
  <c r="AG508"/>
  <c r="AF188"/>
  <c r="AF502"/>
  <c r="AG503"/>
  <c r="AG507"/>
  <c r="AE430"/>
  <c r="AF429"/>
  <c r="AF379"/>
  <c r="AB345"/>
  <c r="AB368"/>
  <c r="AB426"/>
  <c r="AG472"/>
  <c r="AG425"/>
  <c r="AF427"/>
  <c r="AG486"/>
  <c r="AG485"/>
  <c r="AG476"/>
  <c r="AG471"/>
  <c r="AG463"/>
  <c r="AG458"/>
  <c r="AG483"/>
  <c r="AG462"/>
  <c r="AG460"/>
  <c r="AG454"/>
  <c r="AG433"/>
  <c r="AG431"/>
  <c r="AG453"/>
  <c r="AG434"/>
  <c r="AG432"/>
  <c r="AG424"/>
  <c r="AG228"/>
  <c r="AG209"/>
  <c r="AE401"/>
  <c r="AD341"/>
  <c r="AD343"/>
  <c r="AD344"/>
  <c r="AC369"/>
  <c r="AC361"/>
  <c r="AC360"/>
  <c r="AE341"/>
  <c r="AB399"/>
  <c r="AC342"/>
  <c r="AC343"/>
  <c r="AC344"/>
  <c r="AF185"/>
  <c r="AF430"/>
  <c r="AD359"/>
  <c r="AE303"/>
  <c r="AG216"/>
  <c r="AG397"/>
  <c r="AG495"/>
  <c r="AG501"/>
  <c r="AG448"/>
  <c r="AG373"/>
  <c r="AG496"/>
  <c r="AF499"/>
  <c r="AG449"/>
  <c r="AG374"/>
  <c r="AG366"/>
  <c r="AG396"/>
  <c r="AF402"/>
  <c r="AG395"/>
  <c r="AG398"/>
  <c r="AG365"/>
  <c r="AG319"/>
  <c r="AG320"/>
  <c r="AG312"/>
  <c r="AG302"/>
  <c r="AH274"/>
  <c r="AG330"/>
  <c r="AH288"/>
  <c r="AG318"/>
  <c r="AG311"/>
  <c r="AG301"/>
  <c r="AG329"/>
  <c r="AH287"/>
  <c r="AH273"/>
  <c r="AQ36"/>
  <c r="AF324"/>
  <c r="AF325"/>
  <c r="AF321"/>
  <c r="AF322"/>
  <c r="AF323"/>
  <c r="AG211"/>
  <c r="AJ102"/>
  <c r="BN102"/>
  <c r="AJ101"/>
  <c r="BN101"/>
  <c r="AG184"/>
  <c r="AG189"/>
  <c r="AG183"/>
  <c r="AG186"/>
  <c r="BN129"/>
  <c r="BN128"/>
  <c r="AG347"/>
  <c r="AG259"/>
  <c r="AG246"/>
  <c r="AG233"/>
  <c r="AG214"/>
  <c r="AG198"/>
  <c r="AG348"/>
  <c r="AG260"/>
  <c r="AG247"/>
  <c r="AG234"/>
  <c r="AG215"/>
  <c r="AG199"/>
  <c r="AG192"/>
  <c r="BN80"/>
  <c r="AG191"/>
  <c r="BN79"/>
  <c r="AJ128"/>
  <c r="AJ124"/>
  <c r="AJ125"/>
  <c r="AJ129"/>
  <c r="AG174"/>
  <c r="AG173"/>
  <c r="AG48"/>
  <c r="AO35"/>
  <c r="AG212"/>
  <c r="AD342"/>
  <c r="AD345"/>
  <c r="AG502"/>
  <c r="AG379"/>
  <c r="AC381"/>
  <c r="AC384"/>
  <c r="AC391"/>
  <c r="AC498"/>
  <c r="AC529"/>
  <c r="AC531"/>
  <c r="AG429"/>
  <c r="AG389"/>
  <c r="AB455"/>
  <c r="AG185"/>
  <c r="AG401"/>
  <c r="AC371"/>
  <c r="AE359"/>
  <c r="AE369"/>
  <c r="AF341"/>
  <c r="AD360"/>
  <c r="AD369"/>
  <c r="AD361"/>
  <c r="AD371"/>
  <c r="AE343"/>
  <c r="AE344"/>
  <c r="AE342"/>
  <c r="AF187"/>
  <c r="AF401"/>
  <c r="AG188"/>
  <c r="AC370"/>
  <c r="AC363"/>
  <c r="AC478"/>
  <c r="AF303"/>
  <c r="AC345"/>
  <c r="AC362"/>
  <c r="AC367"/>
  <c r="AC380"/>
  <c r="AC383"/>
  <c r="AR36"/>
  <c r="AG323"/>
  <c r="AG324"/>
  <c r="AG325"/>
  <c r="AG321"/>
  <c r="AG322"/>
  <c r="AH48"/>
  <c r="AP35"/>
  <c r="AE360"/>
  <c r="AE370"/>
  <c r="AE381"/>
  <c r="AE384"/>
  <c r="AE391"/>
  <c r="AE498"/>
  <c r="AE529"/>
  <c r="AE531"/>
  <c r="AD381"/>
  <c r="AD384"/>
  <c r="AD391"/>
  <c r="AD498"/>
  <c r="AD529"/>
  <c r="AD531"/>
  <c r="AC426"/>
  <c r="AG187"/>
  <c r="AG430"/>
  <c r="AB451"/>
  <c r="AB474"/>
  <c r="AE361"/>
  <c r="AE363"/>
  <c r="AE478"/>
  <c r="AC368"/>
  <c r="AE345"/>
  <c r="AD362"/>
  <c r="AD367"/>
  <c r="AD380"/>
  <c r="AD383"/>
  <c r="AC399"/>
  <c r="AF342"/>
  <c r="AF343"/>
  <c r="AF344"/>
  <c r="AD363"/>
  <c r="AD370"/>
  <c r="AF359"/>
  <c r="AS36"/>
  <c r="AI48"/>
  <c r="AD368"/>
  <c r="AD478"/>
  <c r="AQ35"/>
  <c r="AE371"/>
  <c r="AE368"/>
  <c r="AE455"/>
  <c r="AE362"/>
  <c r="AE367"/>
  <c r="AE380"/>
  <c r="AE383"/>
  <c r="AD426"/>
  <c r="AD455"/>
  <c r="AC455"/>
  <c r="AF345"/>
  <c r="AF369"/>
  <c r="AF361"/>
  <c r="AF371"/>
  <c r="AF360"/>
  <c r="AD399"/>
  <c r="AJ48"/>
  <c r="AS35"/>
  <c r="AR35"/>
  <c r="AE399"/>
  <c r="AE426"/>
  <c r="AF381"/>
  <c r="AF384"/>
  <c r="AF391"/>
  <c r="AF498"/>
  <c r="AF529"/>
  <c r="AF531"/>
  <c r="AC474"/>
  <c r="AD474"/>
  <c r="AE451"/>
  <c r="AC451"/>
  <c r="AD451"/>
  <c r="AF362"/>
  <c r="AF367"/>
  <c r="AF380"/>
  <c r="AF383"/>
  <c r="AF370"/>
  <c r="AF363"/>
  <c r="AK48"/>
  <c r="AF368"/>
  <c r="AF455"/>
  <c r="AF478"/>
  <c r="AE474"/>
  <c r="AF399"/>
  <c r="AF426"/>
  <c r="AL48"/>
  <c r="AF451"/>
  <c r="AF474"/>
  <c r="AM48"/>
  <c r="AN48"/>
  <c r="AO48"/>
  <c r="AP48"/>
  <c r="AQ48"/>
  <c r="AS48"/>
  <c r="AR48"/>
  <c r="H79"/>
  <c r="U79"/>
  <c r="T79"/>
  <c r="S79"/>
  <c r="R79"/>
  <c r="Q79"/>
  <c r="P79"/>
  <c r="O79"/>
  <c r="N79"/>
  <c r="M79"/>
  <c r="L79"/>
  <c r="K79"/>
  <c r="J79"/>
  <c r="I79"/>
  <c r="G79"/>
  <c r="D314"/>
  <c r="D315"/>
  <c r="D313"/>
  <c r="G315"/>
  <c r="G314"/>
  <c r="G313"/>
  <c r="I315"/>
  <c r="I314"/>
  <c r="I313"/>
  <c r="K315"/>
  <c r="K314"/>
  <c r="K313"/>
  <c r="M315"/>
  <c r="M314"/>
  <c r="M313"/>
  <c r="O315"/>
  <c r="O314"/>
  <c r="O313"/>
  <c r="Q315"/>
  <c r="Q314"/>
  <c r="Q313"/>
  <c r="AK131"/>
  <c r="E315"/>
  <c r="E314"/>
  <c r="E313"/>
  <c r="F315"/>
  <c r="F314"/>
  <c r="F313"/>
  <c r="H315"/>
  <c r="H314"/>
  <c r="H313"/>
  <c r="J315"/>
  <c r="J314"/>
  <c r="J313"/>
  <c r="L315"/>
  <c r="L314"/>
  <c r="L313"/>
  <c r="N315"/>
  <c r="N314"/>
  <c r="N313"/>
  <c r="P315"/>
  <c r="P314"/>
  <c r="P313"/>
  <c r="R315"/>
  <c r="R314"/>
  <c r="R313"/>
  <c r="G210"/>
  <c r="G229"/>
  <c r="I210"/>
  <c r="I229"/>
  <c r="K210"/>
  <c r="K229"/>
  <c r="M210"/>
  <c r="M229"/>
  <c r="O210"/>
  <c r="O229"/>
  <c r="Q210"/>
  <c r="Q229"/>
  <c r="E210"/>
  <c r="E229"/>
  <c r="D210"/>
  <c r="D229"/>
  <c r="F210"/>
  <c r="F229"/>
  <c r="H210"/>
  <c r="H229"/>
  <c r="J210"/>
  <c r="J229"/>
  <c r="L210"/>
  <c r="L229"/>
  <c r="N210"/>
  <c r="N229"/>
  <c r="P210"/>
  <c r="P229"/>
  <c r="R210"/>
  <c r="R229"/>
  <c r="I477"/>
  <c r="I475"/>
  <c r="K477"/>
  <c r="K475"/>
  <c r="M477"/>
  <c r="M475"/>
  <c r="O477"/>
  <c r="O475"/>
  <c r="Q477"/>
  <c r="Q475"/>
  <c r="H475"/>
  <c r="H477"/>
  <c r="J475"/>
  <c r="J477"/>
  <c r="L475"/>
  <c r="L477"/>
  <c r="N475"/>
  <c r="N477"/>
  <c r="P475"/>
  <c r="P477"/>
  <c r="R475"/>
  <c r="R477"/>
  <c r="D331"/>
  <c r="D340"/>
  <c r="D339"/>
  <c r="D338"/>
  <c r="D337"/>
  <c r="D336"/>
  <c r="D335"/>
  <c r="D334"/>
  <c r="D333"/>
  <c r="D332"/>
  <c r="G340"/>
  <c r="G339"/>
  <c r="G338"/>
  <c r="G337"/>
  <c r="G336"/>
  <c r="G335"/>
  <c r="G334"/>
  <c r="G333"/>
  <c r="G332"/>
  <c r="G331"/>
  <c r="I340"/>
  <c r="I339"/>
  <c r="I338"/>
  <c r="I337"/>
  <c r="I336"/>
  <c r="I335"/>
  <c r="I334"/>
  <c r="I333"/>
  <c r="I332"/>
  <c r="I331"/>
  <c r="K340"/>
  <c r="K339"/>
  <c r="K338"/>
  <c r="K337"/>
  <c r="K336"/>
  <c r="K335"/>
  <c r="K334"/>
  <c r="K333"/>
  <c r="K332"/>
  <c r="K331"/>
  <c r="M340"/>
  <c r="M339"/>
  <c r="M338"/>
  <c r="M337"/>
  <c r="M336"/>
  <c r="M335"/>
  <c r="M334"/>
  <c r="M333"/>
  <c r="M332"/>
  <c r="M331"/>
  <c r="O340"/>
  <c r="O339"/>
  <c r="O338"/>
  <c r="O337"/>
  <c r="O336"/>
  <c r="O335"/>
  <c r="O334"/>
  <c r="O333"/>
  <c r="O332"/>
  <c r="O331"/>
  <c r="Q340"/>
  <c r="Q339"/>
  <c r="Q338"/>
  <c r="Q337"/>
  <c r="Q336"/>
  <c r="Q335"/>
  <c r="Q334"/>
  <c r="Q333"/>
  <c r="Q332"/>
  <c r="Q331"/>
  <c r="E340"/>
  <c r="E339"/>
  <c r="E338"/>
  <c r="E337"/>
  <c r="E336"/>
  <c r="E335"/>
  <c r="E334"/>
  <c r="E333"/>
  <c r="E332"/>
  <c r="E331"/>
  <c r="F340"/>
  <c r="F339"/>
  <c r="F338"/>
  <c r="F337"/>
  <c r="F336"/>
  <c r="F335"/>
  <c r="F334"/>
  <c r="F333"/>
  <c r="F332"/>
  <c r="F331"/>
  <c r="H340"/>
  <c r="H339"/>
  <c r="H338"/>
  <c r="H337"/>
  <c r="H336"/>
  <c r="H335"/>
  <c r="H334"/>
  <c r="H333"/>
  <c r="H332"/>
  <c r="H331"/>
  <c r="J340"/>
  <c r="J339"/>
  <c r="J338"/>
  <c r="J337"/>
  <c r="J336"/>
  <c r="J335"/>
  <c r="J334"/>
  <c r="J333"/>
  <c r="J332"/>
  <c r="J331"/>
  <c r="L340"/>
  <c r="L339"/>
  <c r="L338"/>
  <c r="L337"/>
  <c r="L336"/>
  <c r="L335"/>
  <c r="L334"/>
  <c r="L333"/>
  <c r="L332"/>
  <c r="L331"/>
  <c r="N340"/>
  <c r="N339"/>
  <c r="N338"/>
  <c r="N337"/>
  <c r="N336"/>
  <c r="N335"/>
  <c r="N334"/>
  <c r="N333"/>
  <c r="N332"/>
  <c r="N331"/>
  <c r="P340"/>
  <c r="P339"/>
  <c r="P338"/>
  <c r="P337"/>
  <c r="P336"/>
  <c r="P335"/>
  <c r="P334"/>
  <c r="P333"/>
  <c r="P332"/>
  <c r="P331"/>
  <c r="R340"/>
  <c r="R339"/>
  <c r="R338"/>
  <c r="R337"/>
  <c r="R336"/>
  <c r="R335"/>
  <c r="R334"/>
  <c r="R333"/>
  <c r="R332"/>
  <c r="R331"/>
  <c r="D387"/>
  <c r="D382"/>
  <c r="D377"/>
  <c r="D320"/>
  <c r="G387"/>
  <c r="G382"/>
  <c r="G377"/>
  <c r="G320"/>
  <c r="I387"/>
  <c r="I382"/>
  <c r="I377"/>
  <c r="I320"/>
  <c r="K387"/>
  <c r="K382"/>
  <c r="K377"/>
  <c r="K320"/>
  <c r="M387"/>
  <c r="M382"/>
  <c r="M377"/>
  <c r="M320"/>
  <c r="O387"/>
  <c r="O382"/>
  <c r="O377"/>
  <c r="O320"/>
  <c r="Q387"/>
  <c r="Q382"/>
  <c r="Q377"/>
  <c r="Q320"/>
  <c r="E387"/>
  <c r="E382"/>
  <c r="E377"/>
  <c r="E320"/>
  <c r="F387"/>
  <c r="F382"/>
  <c r="F377"/>
  <c r="F320"/>
  <c r="H387"/>
  <c r="H382"/>
  <c r="H377"/>
  <c r="H320"/>
  <c r="J387"/>
  <c r="J382"/>
  <c r="J377"/>
  <c r="J320"/>
  <c r="L387"/>
  <c r="L382"/>
  <c r="L377"/>
  <c r="L320"/>
  <c r="N387"/>
  <c r="N382"/>
  <c r="N377"/>
  <c r="N320"/>
  <c r="P387"/>
  <c r="P382"/>
  <c r="P377"/>
  <c r="P320"/>
  <c r="R387"/>
  <c r="R382"/>
  <c r="R377"/>
  <c r="R320"/>
  <c r="AM99"/>
  <c r="AM97"/>
  <c r="AM95"/>
  <c r="AM93"/>
  <c r="AM91"/>
  <c r="AM89"/>
  <c r="AM98"/>
  <c r="AM94"/>
  <c r="AM90"/>
  <c r="AM100"/>
  <c r="AM96"/>
  <c r="AM92"/>
  <c r="AM88"/>
  <c r="J452"/>
  <c r="D253" i="4"/>
  <c r="I452" i="3"/>
  <c r="K452"/>
  <c r="M452"/>
  <c r="O452"/>
  <c r="Q452"/>
  <c r="AL100"/>
  <c r="AL98"/>
  <c r="AL96"/>
  <c r="AL94"/>
  <c r="AL92"/>
  <c r="AL90"/>
  <c r="AL88"/>
  <c r="AL99"/>
  <c r="AL95"/>
  <c r="AL91"/>
  <c r="AL97"/>
  <c r="AL93"/>
  <c r="AL89"/>
  <c r="H452"/>
  <c r="L452"/>
  <c r="N452"/>
  <c r="P452"/>
  <c r="R452"/>
  <c r="AK100"/>
  <c r="F253" i="4"/>
  <c r="H253"/>
  <c r="J253"/>
  <c r="N253"/>
  <c r="P253"/>
  <c r="R253"/>
  <c r="G253"/>
  <c r="I253"/>
  <c r="K253"/>
  <c r="M253"/>
  <c r="O253"/>
  <c r="Q253"/>
  <c r="E253"/>
  <c r="AK99" i="3"/>
  <c r="AN99"/>
  <c r="AK97"/>
  <c r="AK95"/>
  <c r="AK93"/>
  <c r="AK91"/>
  <c r="AN91"/>
  <c r="AK89"/>
  <c r="AK87"/>
  <c r="AK85"/>
  <c r="AK83"/>
  <c r="AK81"/>
  <c r="AK98"/>
  <c r="AK96"/>
  <c r="AK94"/>
  <c r="AK92"/>
  <c r="AK90"/>
  <c r="AN90"/>
  <c r="AK88"/>
  <c r="AN88"/>
  <c r="AK86"/>
  <c r="AK84"/>
  <c r="AK82"/>
  <c r="L253" i="4"/>
  <c r="F242"/>
  <c r="F140"/>
  <c r="J242"/>
  <c r="J140"/>
  <c r="N242"/>
  <c r="N140"/>
  <c r="P242"/>
  <c r="P140"/>
  <c r="D242"/>
  <c r="D140"/>
  <c r="G242"/>
  <c r="G140"/>
  <c r="I242"/>
  <c r="I140"/>
  <c r="K242"/>
  <c r="K140"/>
  <c r="M242"/>
  <c r="M140"/>
  <c r="O242"/>
  <c r="O140"/>
  <c r="Q242"/>
  <c r="Q140"/>
  <c r="E242"/>
  <c r="E140"/>
  <c r="H242"/>
  <c r="H140"/>
  <c r="L242"/>
  <c r="L140"/>
  <c r="R242"/>
  <c r="R140"/>
  <c r="D237"/>
  <c r="D231"/>
  <c r="D227"/>
  <c r="E213"/>
  <c r="E199"/>
  <c r="D185"/>
  <c r="D172"/>
  <c r="D159"/>
  <c r="H199"/>
  <c r="G237"/>
  <c r="G231"/>
  <c r="G227"/>
  <c r="H213"/>
  <c r="G185"/>
  <c r="G172"/>
  <c r="G159"/>
  <c r="J199"/>
  <c r="I237"/>
  <c r="I231"/>
  <c r="I227"/>
  <c r="J213"/>
  <c r="I185"/>
  <c r="I172"/>
  <c r="I159"/>
  <c r="L199"/>
  <c r="K237"/>
  <c r="K231"/>
  <c r="K227"/>
  <c r="L213"/>
  <c r="K185"/>
  <c r="K172"/>
  <c r="K159"/>
  <c r="N199"/>
  <c r="M237"/>
  <c r="M231"/>
  <c r="M227"/>
  <c r="N213"/>
  <c r="M185"/>
  <c r="M172"/>
  <c r="M159"/>
  <c r="P199"/>
  <c r="O237"/>
  <c r="O231"/>
  <c r="O227"/>
  <c r="P213"/>
  <c r="O185"/>
  <c r="O172"/>
  <c r="O159"/>
  <c r="R199"/>
  <c r="Q237"/>
  <c r="Q231"/>
  <c r="Q227"/>
  <c r="R213"/>
  <c r="Q185"/>
  <c r="Q172"/>
  <c r="Q159"/>
  <c r="F199"/>
  <c r="E237"/>
  <c r="E231"/>
  <c r="E227"/>
  <c r="F213"/>
  <c r="E185"/>
  <c r="E172"/>
  <c r="E159"/>
  <c r="F237"/>
  <c r="F231"/>
  <c r="F227"/>
  <c r="G213"/>
  <c r="G199"/>
  <c r="F185"/>
  <c r="F172"/>
  <c r="F159"/>
  <c r="H237"/>
  <c r="H231"/>
  <c r="H227"/>
  <c r="I213"/>
  <c r="I199"/>
  <c r="H185"/>
  <c r="H172"/>
  <c r="H159"/>
  <c r="J237"/>
  <c r="J231"/>
  <c r="J227"/>
  <c r="K213"/>
  <c r="K199"/>
  <c r="J185"/>
  <c r="J172"/>
  <c r="J159"/>
  <c r="L237"/>
  <c r="L231"/>
  <c r="L227"/>
  <c r="M213"/>
  <c r="M199"/>
  <c r="L185"/>
  <c r="L172"/>
  <c r="L159"/>
  <c r="N237"/>
  <c r="N231"/>
  <c r="N227"/>
  <c r="O213"/>
  <c r="O199"/>
  <c r="N185"/>
  <c r="N172"/>
  <c r="N159"/>
  <c r="P237"/>
  <c r="P231"/>
  <c r="P227"/>
  <c r="Q213"/>
  <c r="Q199"/>
  <c r="P185"/>
  <c r="P172"/>
  <c r="P159"/>
  <c r="R237"/>
  <c r="R231"/>
  <c r="R227"/>
  <c r="S213"/>
  <c r="S199"/>
  <c r="R185"/>
  <c r="R172"/>
  <c r="R159"/>
  <c r="F147"/>
  <c r="J147"/>
  <c r="N147"/>
  <c r="D147"/>
  <c r="G147"/>
  <c r="I147"/>
  <c r="K147"/>
  <c r="M147"/>
  <c r="O147"/>
  <c r="Q147"/>
  <c r="E147"/>
  <c r="H147"/>
  <c r="L147"/>
  <c r="P147"/>
  <c r="R147"/>
  <c r="K95"/>
  <c r="K91"/>
  <c r="K68"/>
  <c r="H40"/>
  <c r="H35"/>
  <c r="H29"/>
  <c r="K46"/>
  <c r="O95"/>
  <c r="O91"/>
  <c r="O68"/>
  <c r="L40"/>
  <c r="L35"/>
  <c r="L29"/>
  <c r="O46"/>
  <c r="Q95"/>
  <c r="Q91"/>
  <c r="Q68"/>
  <c r="N40"/>
  <c r="N35"/>
  <c r="N29"/>
  <c r="Q46"/>
  <c r="S95"/>
  <c r="S91"/>
  <c r="S68"/>
  <c r="P40"/>
  <c r="P35"/>
  <c r="P29"/>
  <c r="S46"/>
  <c r="G95"/>
  <c r="G91"/>
  <c r="G68"/>
  <c r="G46"/>
  <c r="D40"/>
  <c r="D35"/>
  <c r="D29"/>
  <c r="J46"/>
  <c r="J95"/>
  <c r="J91"/>
  <c r="J68"/>
  <c r="G40"/>
  <c r="G35"/>
  <c r="G29"/>
  <c r="L46"/>
  <c r="L95"/>
  <c r="L91"/>
  <c r="L68"/>
  <c r="I40"/>
  <c r="I35"/>
  <c r="I29"/>
  <c r="N46"/>
  <c r="N95"/>
  <c r="N91"/>
  <c r="N68"/>
  <c r="K40"/>
  <c r="K35"/>
  <c r="K29"/>
  <c r="P46"/>
  <c r="P95"/>
  <c r="P91"/>
  <c r="P68"/>
  <c r="M40"/>
  <c r="M35"/>
  <c r="M29"/>
  <c r="R46"/>
  <c r="R95"/>
  <c r="R91"/>
  <c r="R68"/>
  <c r="O40"/>
  <c r="O35"/>
  <c r="O29"/>
  <c r="T46"/>
  <c r="T95"/>
  <c r="T91"/>
  <c r="T68"/>
  <c r="Q40"/>
  <c r="Q35"/>
  <c r="Q29"/>
  <c r="H46"/>
  <c r="H95"/>
  <c r="H91"/>
  <c r="H68"/>
  <c r="E40"/>
  <c r="E35"/>
  <c r="E29"/>
  <c r="I95"/>
  <c r="I91"/>
  <c r="I68"/>
  <c r="F40"/>
  <c r="F35"/>
  <c r="F29"/>
  <c r="I46"/>
  <c r="M95"/>
  <c r="M91"/>
  <c r="M68"/>
  <c r="J40"/>
  <c r="J35"/>
  <c r="J29"/>
  <c r="M46"/>
  <c r="U95"/>
  <c r="U91"/>
  <c r="U68"/>
  <c r="R40"/>
  <c r="R35"/>
  <c r="R29"/>
  <c r="U46"/>
  <c r="D358" i="3"/>
  <c r="D357"/>
  <c r="D356"/>
  <c r="D355"/>
  <c r="D354"/>
  <c r="G358"/>
  <c r="G357"/>
  <c r="G356"/>
  <c r="G355"/>
  <c r="G354"/>
  <c r="I358"/>
  <c r="I357"/>
  <c r="I356"/>
  <c r="I355"/>
  <c r="I354"/>
  <c r="I353"/>
  <c r="I352"/>
  <c r="I351"/>
  <c r="I350"/>
  <c r="I349"/>
  <c r="K358"/>
  <c r="K357"/>
  <c r="K356"/>
  <c r="K355"/>
  <c r="K354"/>
  <c r="K353"/>
  <c r="K352"/>
  <c r="K351"/>
  <c r="K350"/>
  <c r="K349"/>
  <c r="M358"/>
  <c r="M357"/>
  <c r="M356"/>
  <c r="M355"/>
  <c r="M354"/>
  <c r="M353"/>
  <c r="M352"/>
  <c r="M351"/>
  <c r="M350"/>
  <c r="M349"/>
  <c r="O358"/>
  <c r="O357"/>
  <c r="O356"/>
  <c r="O355"/>
  <c r="O354"/>
  <c r="O353"/>
  <c r="O352"/>
  <c r="O351"/>
  <c r="O350"/>
  <c r="O349"/>
  <c r="Q358"/>
  <c r="Q357"/>
  <c r="Q356"/>
  <c r="Q355"/>
  <c r="Q354"/>
  <c r="Q353"/>
  <c r="Q352"/>
  <c r="Q351"/>
  <c r="Q350"/>
  <c r="Q349"/>
  <c r="E358"/>
  <c r="E357"/>
  <c r="E356"/>
  <c r="E355"/>
  <c r="E354"/>
  <c r="F358"/>
  <c r="F357"/>
  <c r="F356"/>
  <c r="F355"/>
  <c r="F354"/>
  <c r="H358"/>
  <c r="H357"/>
  <c r="H356"/>
  <c r="H355"/>
  <c r="H354"/>
  <c r="H353"/>
  <c r="H352"/>
  <c r="H351"/>
  <c r="H350"/>
  <c r="H349"/>
  <c r="J358"/>
  <c r="J357"/>
  <c r="J356"/>
  <c r="J355"/>
  <c r="J354"/>
  <c r="J353"/>
  <c r="J352"/>
  <c r="J351"/>
  <c r="J350"/>
  <c r="J349"/>
  <c r="L358"/>
  <c r="L357"/>
  <c r="L356"/>
  <c r="L355"/>
  <c r="L354"/>
  <c r="L353"/>
  <c r="L352"/>
  <c r="L351"/>
  <c r="L350"/>
  <c r="L349"/>
  <c r="N358"/>
  <c r="N357"/>
  <c r="N356"/>
  <c r="N355"/>
  <c r="N354"/>
  <c r="N353"/>
  <c r="N352"/>
  <c r="N351"/>
  <c r="N350"/>
  <c r="N349"/>
  <c r="P358"/>
  <c r="P357"/>
  <c r="P356"/>
  <c r="P355"/>
  <c r="P354"/>
  <c r="P353"/>
  <c r="P352"/>
  <c r="P351"/>
  <c r="P350"/>
  <c r="P349"/>
  <c r="R358"/>
  <c r="R357"/>
  <c r="R356"/>
  <c r="R355"/>
  <c r="R354"/>
  <c r="R353"/>
  <c r="R352"/>
  <c r="R351"/>
  <c r="R350"/>
  <c r="R349"/>
  <c r="F518"/>
  <c r="F386"/>
  <c r="F376"/>
  <c r="J518"/>
  <c r="J386"/>
  <c r="J376"/>
  <c r="N518"/>
  <c r="N386"/>
  <c r="N376"/>
  <c r="P518"/>
  <c r="P386"/>
  <c r="P376"/>
  <c r="D376"/>
  <c r="D386"/>
  <c r="G518"/>
  <c r="G376"/>
  <c r="G386"/>
  <c r="I518"/>
  <c r="I376"/>
  <c r="I386"/>
  <c r="K518"/>
  <c r="K376"/>
  <c r="K386"/>
  <c r="M518"/>
  <c r="M376"/>
  <c r="M386"/>
  <c r="O518"/>
  <c r="O376"/>
  <c r="O386"/>
  <c r="Q518"/>
  <c r="Q376"/>
  <c r="Q386"/>
  <c r="E518"/>
  <c r="E376"/>
  <c r="E386"/>
  <c r="H518"/>
  <c r="H386"/>
  <c r="H376"/>
  <c r="L518"/>
  <c r="L386"/>
  <c r="L376"/>
  <c r="R518"/>
  <c r="R386"/>
  <c r="R376"/>
  <c r="D517"/>
  <c r="D518"/>
  <c r="G522"/>
  <c r="G517"/>
  <c r="I522"/>
  <c r="I517"/>
  <c r="K522"/>
  <c r="K517"/>
  <c r="M522"/>
  <c r="M517"/>
  <c r="O522"/>
  <c r="O517"/>
  <c r="Q522"/>
  <c r="Q517"/>
  <c r="E522"/>
  <c r="E517"/>
  <c r="F522"/>
  <c r="F517"/>
  <c r="H522"/>
  <c r="H517"/>
  <c r="J522"/>
  <c r="J517"/>
  <c r="L522"/>
  <c r="L517"/>
  <c r="N522"/>
  <c r="N517"/>
  <c r="P522"/>
  <c r="P517"/>
  <c r="R522"/>
  <c r="R517"/>
  <c r="D522"/>
  <c r="H527"/>
  <c r="H509"/>
  <c r="H508"/>
  <c r="D527"/>
  <c r="G527"/>
  <c r="I527"/>
  <c r="I509"/>
  <c r="I508"/>
  <c r="K527"/>
  <c r="K509"/>
  <c r="K508"/>
  <c r="M527"/>
  <c r="M509"/>
  <c r="M508"/>
  <c r="O527"/>
  <c r="O509"/>
  <c r="O508"/>
  <c r="Q527"/>
  <c r="Q509"/>
  <c r="Q508"/>
  <c r="E527"/>
  <c r="F527"/>
  <c r="J527"/>
  <c r="J509"/>
  <c r="J508"/>
  <c r="L527"/>
  <c r="L509"/>
  <c r="L508"/>
  <c r="N527"/>
  <c r="N509"/>
  <c r="N508"/>
  <c r="P527"/>
  <c r="P509"/>
  <c r="P508"/>
  <c r="R527"/>
  <c r="R509"/>
  <c r="R508"/>
  <c r="D507"/>
  <c r="D503"/>
  <c r="G503"/>
  <c r="G507"/>
  <c r="G499"/>
  <c r="G427"/>
  <c r="I503"/>
  <c r="I507"/>
  <c r="I499"/>
  <c r="I427"/>
  <c r="K503"/>
  <c r="K507"/>
  <c r="K499"/>
  <c r="K427"/>
  <c r="M503"/>
  <c r="M507"/>
  <c r="M499"/>
  <c r="M427"/>
  <c r="O503"/>
  <c r="O507"/>
  <c r="O499"/>
  <c r="O427"/>
  <c r="Q503"/>
  <c r="Q507"/>
  <c r="Q499"/>
  <c r="Q427"/>
  <c r="E503"/>
  <c r="E507"/>
  <c r="E499"/>
  <c r="E427"/>
  <c r="F507"/>
  <c r="F499"/>
  <c r="F503"/>
  <c r="F427"/>
  <c r="H507"/>
  <c r="H499"/>
  <c r="H503"/>
  <c r="H427"/>
  <c r="J507"/>
  <c r="J499"/>
  <c r="J503"/>
  <c r="J427"/>
  <c r="L507"/>
  <c r="L499"/>
  <c r="L503"/>
  <c r="L427"/>
  <c r="N507"/>
  <c r="N499"/>
  <c r="N503"/>
  <c r="N427"/>
  <c r="P507"/>
  <c r="P499"/>
  <c r="P503"/>
  <c r="P427"/>
  <c r="R507"/>
  <c r="R503"/>
  <c r="G486"/>
  <c r="G485"/>
  <c r="G476"/>
  <c r="G471"/>
  <c r="G463"/>
  <c r="G483"/>
  <c r="G462"/>
  <c r="G460"/>
  <c r="G433"/>
  <c r="G431"/>
  <c r="G402"/>
  <c r="G453"/>
  <c r="G432"/>
  <c r="G424"/>
  <c r="G228"/>
  <c r="G209"/>
  <c r="I486"/>
  <c r="I485"/>
  <c r="I476"/>
  <c r="I471"/>
  <c r="I463"/>
  <c r="I483"/>
  <c r="I462"/>
  <c r="I460"/>
  <c r="I454"/>
  <c r="I433"/>
  <c r="I431"/>
  <c r="I402"/>
  <c r="I453"/>
  <c r="I434"/>
  <c r="I432"/>
  <c r="I424"/>
  <c r="I228"/>
  <c r="I209"/>
  <c r="K486"/>
  <c r="K485"/>
  <c r="K476"/>
  <c r="K471"/>
  <c r="K463"/>
  <c r="K483"/>
  <c r="K462"/>
  <c r="K460"/>
  <c r="K454"/>
  <c r="K433"/>
  <c r="K431"/>
  <c r="K402"/>
  <c r="K453"/>
  <c r="K434"/>
  <c r="K432"/>
  <c r="K424"/>
  <c r="K228"/>
  <c r="K209"/>
  <c r="M486"/>
  <c r="M485"/>
  <c r="M476"/>
  <c r="M471"/>
  <c r="M463"/>
  <c r="M483"/>
  <c r="M462"/>
  <c r="M460"/>
  <c r="M454"/>
  <c r="M433"/>
  <c r="M431"/>
  <c r="M402"/>
  <c r="M453"/>
  <c r="M434"/>
  <c r="M432"/>
  <c r="M424"/>
  <c r="M228"/>
  <c r="M209"/>
  <c r="O486"/>
  <c r="O485"/>
  <c r="O476"/>
  <c r="O471"/>
  <c r="O463"/>
  <c r="O483"/>
  <c r="O462"/>
  <c r="O460"/>
  <c r="O454"/>
  <c r="O433"/>
  <c r="O431"/>
  <c r="O402"/>
  <c r="O453"/>
  <c r="O434"/>
  <c r="O432"/>
  <c r="O424"/>
  <c r="O228"/>
  <c r="O209"/>
  <c r="Q486"/>
  <c r="Q485"/>
  <c r="Q476"/>
  <c r="Q471"/>
  <c r="Q463"/>
  <c r="Q483"/>
  <c r="Q462"/>
  <c r="Q460"/>
  <c r="Q454"/>
  <c r="Q433"/>
  <c r="Q431"/>
  <c r="Q402"/>
  <c r="Q453"/>
  <c r="Q434"/>
  <c r="Q432"/>
  <c r="Q424"/>
  <c r="Q228"/>
  <c r="Q209"/>
  <c r="E486"/>
  <c r="E485"/>
  <c r="E476"/>
  <c r="E471"/>
  <c r="E463"/>
  <c r="E458"/>
  <c r="E483"/>
  <c r="E462"/>
  <c r="E460"/>
  <c r="E433"/>
  <c r="E431"/>
  <c r="E402"/>
  <c r="E453"/>
  <c r="E432"/>
  <c r="E424"/>
  <c r="E228"/>
  <c r="E209"/>
  <c r="D483"/>
  <c r="D486"/>
  <c r="D485"/>
  <c r="D476"/>
  <c r="D471"/>
  <c r="D432"/>
  <c r="D433"/>
  <c r="D460"/>
  <c r="D458"/>
  <c r="D453"/>
  <c r="D397"/>
  <c r="D463"/>
  <c r="D462"/>
  <c r="D431"/>
  <c r="D424"/>
  <c r="D228"/>
  <c r="D209"/>
  <c r="F483"/>
  <c r="F462"/>
  <c r="F460"/>
  <c r="F486"/>
  <c r="F485"/>
  <c r="F476"/>
  <c r="F471"/>
  <c r="F463"/>
  <c r="F458"/>
  <c r="F453"/>
  <c r="F432"/>
  <c r="F433"/>
  <c r="F431"/>
  <c r="F402"/>
  <c r="F424"/>
  <c r="F228"/>
  <c r="F209"/>
  <c r="H483"/>
  <c r="H462"/>
  <c r="H460"/>
  <c r="H486"/>
  <c r="H485"/>
  <c r="H476"/>
  <c r="H471"/>
  <c r="H463"/>
  <c r="H453"/>
  <c r="H434"/>
  <c r="H432"/>
  <c r="H454"/>
  <c r="H433"/>
  <c r="H431"/>
  <c r="H402"/>
  <c r="H424"/>
  <c r="H228"/>
  <c r="H209"/>
  <c r="J483"/>
  <c r="J462"/>
  <c r="J460"/>
  <c r="J486"/>
  <c r="J485"/>
  <c r="J476"/>
  <c r="J471"/>
  <c r="J463"/>
  <c r="J453"/>
  <c r="J434"/>
  <c r="J432"/>
  <c r="J454"/>
  <c r="J433"/>
  <c r="J431"/>
  <c r="J402"/>
  <c r="J424"/>
  <c r="J228"/>
  <c r="J209"/>
  <c r="L483"/>
  <c r="L462"/>
  <c r="L460"/>
  <c r="L486"/>
  <c r="L485"/>
  <c r="L476"/>
  <c r="L471"/>
  <c r="L463"/>
  <c r="L453"/>
  <c r="L434"/>
  <c r="L432"/>
  <c r="L454"/>
  <c r="L433"/>
  <c r="L431"/>
  <c r="L402"/>
  <c r="L424"/>
  <c r="L228"/>
  <c r="L209"/>
  <c r="N483"/>
  <c r="N462"/>
  <c r="N460"/>
  <c r="N486"/>
  <c r="N485"/>
  <c r="N476"/>
  <c r="N471"/>
  <c r="N463"/>
  <c r="N453"/>
  <c r="N434"/>
  <c r="N432"/>
  <c r="N454"/>
  <c r="N433"/>
  <c r="N431"/>
  <c r="N402"/>
  <c r="N424"/>
  <c r="N228"/>
  <c r="N209"/>
  <c r="P483"/>
  <c r="P462"/>
  <c r="P460"/>
  <c r="P486"/>
  <c r="P485"/>
  <c r="P476"/>
  <c r="P471"/>
  <c r="P463"/>
  <c r="P453"/>
  <c r="P434"/>
  <c r="P432"/>
  <c r="P454"/>
  <c r="P433"/>
  <c r="P431"/>
  <c r="P402"/>
  <c r="P424"/>
  <c r="P228"/>
  <c r="P209"/>
  <c r="R483"/>
  <c r="R462"/>
  <c r="R460"/>
  <c r="R486"/>
  <c r="R485"/>
  <c r="R476"/>
  <c r="R471"/>
  <c r="R463"/>
  <c r="R453"/>
  <c r="R434"/>
  <c r="R432"/>
  <c r="R454"/>
  <c r="R433"/>
  <c r="R431"/>
  <c r="R424"/>
  <c r="R228"/>
  <c r="R209"/>
  <c r="F216"/>
  <c r="F397"/>
  <c r="H216"/>
  <c r="H397"/>
  <c r="J216"/>
  <c r="J397"/>
  <c r="L216"/>
  <c r="L397"/>
  <c r="N216"/>
  <c r="N397"/>
  <c r="P216"/>
  <c r="P397"/>
  <c r="R216"/>
  <c r="R397"/>
  <c r="G216"/>
  <c r="G397"/>
  <c r="I216"/>
  <c r="I397"/>
  <c r="K216"/>
  <c r="K397"/>
  <c r="M216"/>
  <c r="M397"/>
  <c r="O216"/>
  <c r="O397"/>
  <c r="Q216"/>
  <c r="Q397"/>
  <c r="E216"/>
  <c r="E397"/>
  <c r="F495"/>
  <c r="F448"/>
  <c r="F373"/>
  <c r="H495"/>
  <c r="H501"/>
  <c r="H448"/>
  <c r="H373"/>
  <c r="J495"/>
  <c r="J501"/>
  <c r="J448"/>
  <c r="J373"/>
  <c r="L495"/>
  <c r="L501"/>
  <c r="L448"/>
  <c r="L373"/>
  <c r="N495"/>
  <c r="N501"/>
  <c r="N448"/>
  <c r="N373"/>
  <c r="P495"/>
  <c r="P501"/>
  <c r="P448"/>
  <c r="P373"/>
  <c r="R495"/>
  <c r="R501"/>
  <c r="R448"/>
  <c r="R373"/>
  <c r="D495"/>
  <c r="D448"/>
  <c r="D373"/>
  <c r="G495"/>
  <c r="G448"/>
  <c r="G373"/>
  <c r="I495"/>
  <c r="I501"/>
  <c r="I448"/>
  <c r="I373"/>
  <c r="K495"/>
  <c r="K501"/>
  <c r="K448"/>
  <c r="K373"/>
  <c r="M495"/>
  <c r="M501"/>
  <c r="M448"/>
  <c r="M373"/>
  <c r="O495"/>
  <c r="O501"/>
  <c r="O448"/>
  <c r="O373"/>
  <c r="Q495"/>
  <c r="Q501"/>
  <c r="Q448"/>
  <c r="Q373"/>
  <c r="E495"/>
  <c r="E448"/>
  <c r="E373"/>
  <c r="D395"/>
  <c r="F395"/>
  <c r="J395"/>
  <c r="J398"/>
  <c r="N395"/>
  <c r="N398"/>
  <c r="P395"/>
  <c r="P398"/>
  <c r="R395"/>
  <c r="R398"/>
  <c r="H395"/>
  <c r="H398"/>
  <c r="L395"/>
  <c r="L398"/>
  <c r="G395"/>
  <c r="I395"/>
  <c r="I398"/>
  <c r="K395"/>
  <c r="K398"/>
  <c r="M395"/>
  <c r="M398"/>
  <c r="O395"/>
  <c r="O398"/>
  <c r="Q395"/>
  <c r="Q398"/>
  <c r="E395"/>
  <c r="F365"/>
  <c r="J365"/>
  <c r="N365"/>
  <c r="D365"/>
  <c r="G365"/>
  <c r="I365"/>
  <c r="K365"/>
  <c r="M365"/>
  <c r="O365"/>
  <c r="Q365"/>
  <c r="E365"/>
  <c r="H365"/>
  <c r="L365"/>
  <c r="P365"/>
  <c r="R365"/>
  <c r="H329"/>
  <c r="I287"/>
  <c r="H318"/>
  <c r="H311"/>
  <c r="H303"/>
  <c r="H301"/>
  <c r="I273"/>
  <c r="L329"/>
  <c r="L303"/>
  <c r="M287"/>
  <c r="L318"/>
  <c r="L311"/>
  <c r="L301"/>
  <c r="M273"/>
  <c r="D329"/>
  <c r="E287"/>
  <c r="D318"/>
  <c r="D311"/>
  <c r="D301"/>
  <c r="E273"/>
  <c r="G318"/>
  <c r="G311"/>
  <c r="G301"/>
  <c r="G329"/>
  <c r="H287"/>
  <c r="H273"/>
  <c r="I318"/>
  <c r="I311"/>
  <c r="I301"/>
  <c r="I329"/>
  <c r="I303"/>
  <c r="J287"/>
  <c r="J273"/>
  <c r="K318"/>
  <c r="K311"/>
  <c r="K301"/>
  <c r="K329"/>
  <c r="K303"/>
  <c r="L287"/>
  <c r="L273"/>
  <c r="M318"/>
  <c r="M311"/>
  <c r="M301"/>
  <c r="M329"/>
  <c r="M303"/>
  <c r="N287"/>
  <c r="N273"/>
  <c r="O318"/>
  <c r="O311"/>
  <c r="O301"/>
  <c r="O329"/>
  <c r="O303"/>
  <c r="P287"/>
  <c r="P273"/>
  <c r="Q318"/>
  <c r="Q311"/>
  <c r="Q301"/>
  <c r="Q329"/>
  <c r="Q303"/>
  <c r="R287"/>
  <c r="R273"/>
  <c r="E318"/>
  <c r="E311"/>
  <c r="E301"/>
  <c r="E329"/>
  <c r="F287"/>
  <c r="F273"/>
  <c r="F329"/>
  <c r="G287"/>
  <c r="F318"/>
  <c r="F311"/>
  <c r="F301"/>
  <c r="G273"/>
  <c r="J329"/>
  <c r="J303"/>
  <c r="K287"/>
  <c r="J318"/>
  <c r="J311"/>
  <c r="J301"/>
  <c r="K273"/>
  <c r="N329"/>
  <c r="N303"/>
  <c r="O287"/>
  <c r="N318"/>
  <c r="N311"/>
  <c r="N301"/>
  <c r="O273"/>
  <c r="P329"/>
  <c r="P303"/>
  <c r="Q287"/>
  <c r="P318"/>
  <c r="P311"/>
  <c r="P301"/>
  <c r="Q273"/>
  <c r="R329"/>
  <c r="R303"/>
  <c r="S287"/>
  <c r="R318"/>
  <c r="R311"/>
  <c r="R301"/>
  <c r="S273"/>
  <c r="D211"/>
  <c r="D216"/>
  <c r="G211"/>
  <c r="G212"/>
  <c r="I211"/>
  <c r="K211"/>
  <c r="K212"/>
  <c r="M211"/>
  <c r="O211"/>
  <c r="O212"/>
  <c r="Q211"/>
  <c r="E211"/>
  <c r="F211"/>
  <c r="H211"/>
  <c r="J211"/>
  <c r="L211"/>
  <c r="N211"/>
  <c r="P211"/>
  <c r="R211"/>
  <c r="I101"/>
  <c r="AM101"/>
  <c r="K101"/>
  <c r="AO101"/>
  <c r="M101"/>
  <c r="AQ101"/>
  <c r="O101"/>
  <c r="AS101"/>
  <c r="Q101"/>
  <c r="AU101"/>
  <c r="S101"/>
  <c r="AW101"/>
  <c r="U101"/>
  <c r="AY101"/>
  <c r="G101"/>
  <c r="AK101"/>
  <c r="J101"/>
  <c r="AN101"/>
  <c r="L101"/>
  <c r="AP101"/>
  <c r="N101"/>
  <c r="AR101"/>
  <c r="P101"/>
  <c r="AT101"/>
  <c r="R101"/>
  <c r="AV101"/>
  <c r="T101"/>
  <c r="AX101"/>
  <c r="H101"/>
  <c r="AL101"/>
  <c r="F186"/>
  <c r="H186"/>
  <c r="J186"/>
  <c r="L183"/>
  <c r="L186"/>
  <c r="L184"/>
  <c r="L189"/>
  <c r="N183"/>
  <c r="N186"/>
  <c r="N184"/>
  <c r="N189"/>
  <c r="P183"/>
  <c r="P186"/>
  <c r="P184"/>
  <c r="P189"/>
  <c r="R183"/>
  <c r="R186"/>
  <c r="R184"/>
  <c r="R189"/>
  <c r="D186"/>
  <c r="G186"/>
  <c r="I186"/>
  <c r="K184"/>
  <c r="K189"/>
  <c r="K183"/>
  <c r="K186"/>
  <c r="M184"/>
  <c r="M189"/>
  <c r="M183"/>
  <c r="M186"/>
  <c r="O184"/>
  <c r="O189"/>
  <c r="O183"/>
  <c r="O186"/>
  <c r="Q184"/>
  <c r="Q189"/>
  <c r="Q183"/>
  <c r="Q186"/>
  <c r="E186"/>
  <c r="AM128"/>
  <c r="AO128"/>
  <c r="AQ128"/>
  <c r="AS128"/>
  <c r="AU128"/>
  <c r="AW128"/>
  <c r="AY128"/>
  <c r="AK128"/>
  <c r="AN128"/>
  <c r="AP128"/>
  <c r="AR128"/>
  <c r="AT128"/>
  <c r="AV128"/>
  <c r="AX128"/>
  <c r="AL128"/>
  <c r="F347"/>
  <c r="F259"/>
  <c r="F246"/>
  <c r="F233"/>
  <c r="F214"/>
  <c r="F198"/>
  <c r="F353"/>
  <c r="F349"/>
  <c r="F350"/>
  <c r="H347"/>
  <c r="H259"/>
  <c r="H246"/>
  <c r="H233"/>
  <c r="H214"/>
  <c r="H198"/>
  <c r="J347"/>
  <c r="J259"/>
  <c r="J246"/>
  <c r="J233"/>
  <c r="J214"/>
  <c r="J198"/>
  <c r="L347"/>
  <c r="L259"/>
  <c r="L246"/>
  <c r="L233"/>
  <c r="L214"/>
  <c r="L198"/>
  <c r="N347"/>
  <c r="N259"/>
  <c r="N246"/>
  <c r="N233"/>
  <c r="N214"/>
  <c r="N198"/>
  <c r="P347"/>
  <c r="P259"/>
  <c r="P246"/>
  <c r="P233"/>
  <c r="P214"/>
  <c r="P198"/>
  <c r="R347"/>
  <c r="R259"/>
  <c r="R246"/>
  <c r="R233"/>
  <c r="R214"/>
  <c r="R198"/>
  <c r="D347"/>
  <c r="D259"/>
  <c r="D246"/>
  <c r="D233"/>
  <c r="D214"/>
  <c r="D198"/>
  <c r="D353"/>
  <c r="D351"/>
  <c r="D349"/>
  <c r="D352"/>
  <c r="G347"/>
  <c r="G259"/>
  <c r="G246"/>
  <c r="G233"/>
  <c r="G214"/>
  <c r="G352"/>
  <c r="G350"/>
  <c r="G198"/>
  <c r="G351"/>
  <c r="I347"/>
  <c r="I259"/>
  <c r="I246"/>
  <c r="I233"/>
  <c r="I214"/>
  <c r="I198"/>
  <c r="K347"/>
  <c r="K259"/>
  <c r="K246"/>
  <c r="K233"/>
  <c r="K214"/>
  <c r="K198"/>
  <c r="M347"/>
  <c r="M259"/>
  <c r="M246"/>
  <c r="M233"/>
  <c r="M214"/>
  <c r="M198"/>
  <c r="O347"/>
  <c r="O259"/>
  <c r="O246"/>
  <c r="O233"/>
  <c r="O214"/>
  <c r="O198"/>
  <c r="Q347"/>
  <c r="Q259"/>
  <c r="Q246"/>
  <c r="Q233"/>
  <c r="Q214"/>
  <c r="Q198"/>
  <c r="E347"/>
  <c r="E259"/>
  <c r="E246"/>
  <c r="E233"/>
  <c r="E214"/>
  <c r="E352"/>
  <c r="E198"/>
  <c r="E353"/>
  <c r="E351"/>
  <c r="E349"/>
  <c r="M128"/>
  <c r="K128"/>
  <c r="H128"/>
  <c r="AL131"/>
  <c r="D173"/>
  <c r="D191"/>
  <c r="G124"/>
  <c r="AN79"/>
  <c r="G173"/>
  <c r="J124"/>
  <c r="G191"/>
  <c r="AP79"/>
  <c r="I173"/>
  <c r="I191"/>
  <c r="L124"/>
  <c r="K191"/>
  <c r="AR79"/>
  <c r="K173"/>
  <c r="N124"/>
  <c r="N128"/>
  <c r="AT79"/>
  <c r="M191"/>
  <c r="P128"/>
  <c r="M173"/>
  <c r="P124"/>
  <c r="AV79"/>
  <c r="O173"/>
  <c r="O191"/>
  <c r="R124"/>
  <c r="R128"/>
  <c r="T128"/>
  <c r="Q173"/>
  <c r="Q191"/>
  <c r="T124"/>
  <c r="AX79"/>
  <c r="F191"/>
  <c r="F173"/>
  <c r="AM79"/>
  <c r="I124"/>
  <c r="H173"/>
  <c r="K124"/>
  <c r="H191"/>
  <c r="AO79"/>
  <c r="J173"/>
  <c r="J191"/>
  <c r="M124"/>
  <c r="AQ79"/>
  <c r="AS79"/>
  <c r="L173"/>
  <c r="L191"/>
  <c r="O124"/>
  <c r="O128"/>
  <c r="N173"/>
  <c r="N191"/>
  <c r="Q124"/>
  <c r="Q128"/>
  <c r="AU79"/>
  <c r="P191"/>
  <c r="P173"/>
  <c r="AW79"/>
  <c r="S128"/>
  <c r="S124"/>
  <c r="R191"/>
  <c r="AY79"/>
  <c r="U128"/>
  <c r="R173"/>
  <c r="U124"/>
  <c r="E173"/>
  <c r="E191"/>
  <c r="AL79"/>
  <c r="H124"/>
  <c r="AK79"/>
  <c r="G128"/>
  <c r="J128"/>
  <c r="L128"/>
  <c r="I128"/>
  <c r="AM131"/>
  <c r="AN131"/>
  <c r="AL87"/>
  <c r="AL86"/>
  <c r="AL85"/>
  <c r="AL84"/>
  <c r="AL83"/>
  <c r="AL82"/>
  <c r="D379"/>
  <c r="AL81"/>
  <c r="Q212"/>
  <c r="M212"/>
  <c r="I212"/>
  <c r="AO99"/>
  <c r="AO90"/>
  <c r="AP90"/>
  <c r="AP99"/>
  <c r="AN100"/>
  <c r="AN92"/>
  <c r="AN97"/>
  <c r="AN93"/>
  <c r="AN89"/>
  <c r="AN94"/>
  <c r="AQ99"/>
  <c r="AQ90"/>
  <c r="AO91"/>
  <c r="AP91"/>
  <c r="AO100"/>
  <c r="AO92"/>
  <c r="AP92"/>
  <c r="AO88"/>
  <c r="AP88"/>
  <c r="AN96"/>
  <c r="AN95"/>
  <c r="AN98"/>
  <c r="J212"/>
  <c r="N212"/>
  <c r="L212"/>
  <c r="H212"/>
  <c r="E212"/>
  <c r="F352"/>
  <c r="R212"/>
  <c r="P212"/>
  <c r="E350"/>
  <c r="G349"/>
  <c r="G353"/>
  <c r="D350"/>
  <c r="F351"/>
  <c r="F212"/>
  <c r="D212"/>
  <c r="E379"/>
  <c r="O379"/>
  <c r="K379"/>
  <c r="G379"/>
  <c r="Q379"/>
  <c r="M379"/>
  <c r="I379"/>
  <c r="G389"/>
  <c r="R502"/>
  <c r="P429"/>
  <c r="P502"/>
  <c r="N502"/>
  <c r="L429"/>
  <c r="L502"/>
  <c r="H429"/>
  <c r="Q429"/>
  <c r="O429"/>
  <c r="K429"/>
  <c r="I429"/>
  <c r="D389"/>
  <c r="R429"/>
  <c r="R379"/>
  <c r="R389"/>
  <c r="P379"/>
  <c r="P389"/>
  <c r="N429"/>
  <c r="N379"/>
  <c r="N389"/>
  <c r="L379"/>
  <c r="L389"/>
  <c r="J429"/>
  <c r="J379"/>
  <c r="J389"/>
  <c r="H379"/>
  <c r="H389"/>
  <c r="F379"/>
  <c r="F389"/>
  <c r="E389"/>
  <c r="Q502"/>
  <c r="Q389"/>
  <c r="O502"/>
  <c r="O389"/>
  <c r="M429"/>
  <c r="M502"/>
  <c r="M389"/>
  <c r="K502"/>
  <c r="K389"/>
  <c r="I389"/>
  <c r="L359"/>
  <c r="L361"/>
  <c r="K359"/>
  <c r="K360"/>
  <c r="H359"/>
  <c r="H360"/>
  <c r="R359"/>
  <c r="R361"/>
  <c r="P359"/>
  <c r="P360"/>
  <c r="N359"/>
  <c r="N361"/>
  <c r="J359"/>
  <c r="J361"/>
  <c r="J362"/>
  <c r="E341"/>
  <c r="E343"/>
  <c r="E344"/>
  <c r="Q359"/>
  <c r="Q361"/>
  <c r="M359"/>
  <c r="M361"/>
  <c r="D303"/>
  <c r="F303"/>
  <c r="R341"/>
  <c r="R342"/>
  <c r="N341"/>
  <c r="N342"/>
  <c r="Q341"/>
  <c r="Q342"/>
  <c r="O341"/>
  <c r="O342"/>
  <c r="O359"/>
  <c r="M341"/>
  <c r="M342"/>
  <c r="K341"/>
  <c r="I359"/>
  <c r="I361"/>
  <c r="D341"/>
  <c r="D342"/>
  <c r="H341"/>
  <c r="H343"/>
  <c r="H344"/>
  <c r="E303"/>
  <c r="G303"/>
  <c r="P341"/>
  <c r="P343"/>
  <c r="P344"/>
  <c r="J341"/>
  <c r="J342"/>
  <c r="F341"/>
  <c r="F342"/>
  <c r="I341"/>
  <c r="I343"/>
  <c r="I344"/>
  <c r="G341"/>
  <c r="G343"/>
  <c r="L341"/>
  <c r="K342"/>
  <c r="P324"/>
  <c r="P325"/>
  <c r="P321"/>
  <c r="P322"/>
  <c r="P323"/>
  <c r="J324"/>
  <c r="J325"/>
  <c r="J321"/>
  <c r="J322"/>
  <c r="J323"/>
  <c r="F324"/>
  <c r="F325"/>
  <c r="F321"/>
  <c r="F322"/>
  <c r="F323"/>
  <c r="E323"/>
  <c r="E324"/>
  <c r="E325"/>
  <c r="E321"/>
  <c r="E322"/>
  <c r="O323"/>
  <c r="O324"/>
  <c r="O325"/>
  <c r="O321"/>
  <c r="O322"/>
  <c r="K323"/>
  <c r="K324"/>
  <c r="K325"/>
  <c r="K321"/>
  <c r="K322"/>
  <c r="G323"/>
  <c r="G324"/>
  <c r="G325"/>
  <c r="G321"/>
  <c r="G322"/>
  <c r="D324"/>
  <c r="D325"/>
  <c r="D323"/>
  <c r="D321"/>
  <c r="D322"/>
  <c r="R324"/>
  <c r="R325"/>
  <c r="R321"/>
  <c r="R322"/>
  <c r="R323"/>
  <c r="N324"/>
  <c r="N325"/>
  <c r="N321"/>
  <c r="N322"/>
  <c r="N323"/>
  <c r="Q323"/>
  <c r="Q324"/>
  <c r="Q325"/>
  <c r="Q321"/>
  <c r="Q322"/>
  <c r="M323"/>
  <c r="M324"/>
  <c r="M325"/>
  <c r="M321"/>
  <c r="M322"/>
  <c r="I323"/>
  <c r="I324"/>
  <c r="I325"/>
  <c r="I321"/>
  <c r="I322"/>
  <c r="L324"/>
  <c r="L325"/>
  <c r="L321"/>
  <c r="L322"/>
  <c r="L323"/>
  <c r="H324"/>
  <c r="H325"/>
  <c r="H321"/>
  <c r="H322"/>
  <c r="H323"/>
  <c r="Q185"/>
  <c r="Q187"/>
  <c r="P188"/>
  <c r="L188"/>
  <c r="O185"/>
  <c r="O187"/>
  <c r="K185"/>
  <c r="K187"/>
  <c r="O188"/>
  <c r="M185"/>
  <c r="M187"/>
  <c r="K188"/>
  <c r="R188"/>
  <c r="N188"/>
  <c r="Q188"/>
  <c r="M188"/>
  <c r="R185"/>
  <c r="R187"/>
  <c r="N185"/>
  <c r="N187"/>
  <c r="P185"/>
  <c r="P187"/>
  <c r="L185"/>
  <c r="L187"/>
  <c r="AO131"/>
  <c r="AM87"/>
  <c r="AN87"/>
  <c r="AM86"/>
  <c r="AN86"/>
  <c r="AM85"/>
  <c r="AN85"/>
  <c r="AM84"/>
  <c r="AM83"/>
  <c r="AM82"/>
  <c r="AN82"/>
  <c r="E342"/>
  <c r="AM81"/>
  <c r="AN81"/>
  <c r="AQ92"/>
  <c r="AR92"/>
  <c r="AS92"/>
  <c r="AT92"/>
  <c r="AO95"/>
  <c r="AQ91"/>
  <c r="AR91"/>
  <c r="AP100"/>
  <c r="AR90"/>
  <c r="AO94"/>
  <c r="AO93"/>
  <c r="AQ100"/>
  <c r="AP95"/>
  <c r="AQ95"/>
  <c r="AO96"/>
  <c r="AP96"/>
  <c r="AQ88"/>
  <c r="AR99"/>
  <c r="AR100"/>
  <c r="AO82"/>
  <c r="AO98"/>
  <c r="AO97"/>
  <c r="AO89"/>
  <c r="AP89"/>
  <c r="AQ89"/>
  <c r="AS90"/>
  <c r="M360"/>
  <c r="M370"/>
  <c r="N360"/>
  <c r="N370"/>
  <c r="R360"/>
  <c r="R363"/>
  <c r="R478"/>
  <c r="K369"/>
  <c r="K381"/>
  <c r="K384"/>
  <c r="K391"/>
  <c r="L360"/>
  <c r="L363"/>
  <c r="L478"/>
  <c r="L430"/>
  <c r="P430"/>
  <c r="L362"/>
  <c r="L369"/>
  <c r="K430"/>
  <c r="M430"/>
  <c r="O430"/>
  <c r="Q430"/>
  <c r="N430"/>
  <c r="R430"/>
  <c r="AG303"/>
  <c r="L401"/>
  <c r="P401"/>
  <c r="O401"/>
  <c r="Q401"/>
  <c r="N401"/>
  <c r="R401"/>
  <c r="K401"/>
  <c r="M401"/>
  <c r="P342"/>
  <c r="P345"/>
  <c r="Q343"/>
  <c r="Q344"/>
  <c r="R343"/>
  <c r="R344"/>
  <c r="I360"/>
  <c r="I363"/>
  <c r="I478"/>
  <c r="M343"/>
  <c r="M344"/>
  <c r="L342"/>
  <c r="I342"/>
  <c r="I345"/>
  <c r="H342"/>
  <c r="H370"/>
  <c r="J343"/>
  <c r="J344"/>
  <c r="J367"/>
  <c r="L343"/>
  <c r="L344"/>
  <c r="L367"/>
  <c r="K343"/>
  <c r="K344"/>
  <c r="K361"/>
  <c r="K363"/>
  <c r="K478"/>
  <c r="P370"/>
  <c r="K370"/>
  <c r="Q369"/>
  <c r="J369"/>
  <c r="H369"/>
  <c r="R362"/>
  <c r="E345"/>
  <c r="M362"/>
  <c r="M371"/>
  <c r="Q362"/>
  <c r="Q367"/>
  <c r="N362"/>
  <c r="I362"/>
  <c r="I367"/>
  <c r="I371"/>
  <c r="G344"/>
  <c r="P369"/>
  <c r="N363"/>
  <c r="N478"/>
  <c r="D184"/>
  <c r="D189"/>
  <c r="H361"/>
  <c r="H371"/>
  <c r="G342"/>
  <c r="G345"/>
  <c r="Q360"/>
  <c r="Q370"/>
  <c r="F343"/>
  <c r="F344"/>
  <c r="J360"/>
  <c r="J370"/>
  <c r="P361"/>
  <c r="P371"/>
  <c r="D343"/>
  <c r="D344"/>
  <c r="O343"/>
  <c r="O344"/>
  <c r="N343"/>
  <c r="N371"/>
  <c r="I369"/>
  <c r="O369"/>
  <c r="M369"/>
  <c r="N369"/>
  <c r="R369"/>
  <c r="G359"/>
  <c r="G369"/>
  <c r="E359"/>
  <c r="E369"/>
  <c r="O360"/>
  <c r="O370"/>
  <c r="O361"/>
  <c r="D359"/>
  <c r="D361"/>
  <c r="F359"/>
  <c r="F369"/>
  <c r="F184"/>
  <c r="F189"/>
  <c r="I184"/>
  <c r="I189"/>
  <c r="G184"/>
  <c r="G189"/>
  <c r="J184"/>
  <c r="J189"/>
  <c r="H184"/>
  <c r="H189"/>
  <c r="E184"/>
  <c r="E189"/>
  <c r="F183"/>
  <c r="D183"/>
  <c r="D502"/>
  <c r="E183"/>
  <c r="E502"/>
  <c r="I183"/>
  <c r="I502"/>
  <c r="G183"/>
  <c r="G502"/>
  <c r="J183"/>
  <c r="J502"/>
  <c r="H183"/>
  <c r="H502"/>
  <c r="C163"/>
  <c r="AK163"/>
  <c r="C170"/>
  <c r="AK170"/>
  <c r="C145"/>
  <c r="AK145"/>
  <c r="C166"/>
  <c r="AK166"/>
  <c r="C135"/>
  <c r="AK135"/>
  <c r="C155"/>
  <c r="AK155"/>
  <c r="C158"/>
  <c r="AK158"/>
  <c r="C143"/>
  <c r="AK143"/>
  <c r="C154"/>
  <c r="AK154"/>
  <c r="C171"/>
  <c r="AK171"/>
  <c r="C148"/>
  <c r="AK148"/>
  <c r="C138"/>
  <c r="AK138"/>
  <c r="C137"/>
  <c r="AK137"/>
  <c r="C168"/>
  <c r="AK168"/>
  <c r="C147"/>
  <c r="AK147"/>
  <c r="C167"/>
  <c r="AK167"/>
  <c r="C134"/>
  <c r="AK134"/>
  <c r="C149"/>
  <c r="AK149"/>
  <c r="C140"/>
  <c r="AK140"/>
  <c r="C157"/>
  <c r="AK157"/>
  <c r="C152"/>
  <c r="AK152"/>
  <c r="C150"/>
  <c r="AK150"/>
  <c r="C159"/>
  <c r="AK159"/>
  <c r="C133"/>
  <c r="AK133"/>
  <c r="C141"/>
  <c r="AK141"/>
  <c r="C160"/>
  <c r="AK160"/>
  <c r="C146"/>
  <c r="AK146"/>
  <c r="C132"/>
  <c r="AK132"/>
  <c r="C142"/>
  <c r="AK142"/>
  <c r="C156"/>
  <c r="AK156"/>
  <c r="C144"/>
  <c r="AK144"/>
  <c r="C161"/>
  <c r="AK161"/>
  <c r="C162"/>
  <c r="AK162"/>
  <c r="C169"/>
  <c r="AK169"/>
  <c r="C139"/>
  <c r="AK139"/>
  <c r="C153"/>
  <c r="AK153"/>
  <c r="C165"/>
  <c r="AK165"/>
  <c r="C164"/>
  <c r="AK164"/>
  <c r="C136"/>
  <c r="AK136"/>
  <c r="BM164"/>
  <c r="BK164"/>
  <c r="BI164"/>
  <c r="BG164"/>
  <c r="BE164"/>
  <c r="BC164"/>
  <c r="BA164"/>
  <c r="AY164"/>
  <c r="AW164"/>
  <c r="AU164"/>
  <c r="AS164"/>
  <c r="AQ164"/>
  <c r="AO164"/>
  <c r="AM164"/>
  <c r="BN164"/>
  <c r="BL164"/>
  <c r="BJ164"/>
  <c r="BH164"/>
  <c r="BF164"/>
  <c r="BD164"/>
  <c r="BB164"/>
  <c r="AZ164"/>
  <c r="AX164"/>
  <c r="AV164"/>
  <c r="AT164"/>
  <c r="AR164"/>
  <c r="AP164"/>
  <c r="AN164"/>
  <c r="AL164"/>
  <c r="BM136"/>
  <c r="BK136"/>
  <c r="BI136"/>
  <c r="BG136"/>
  <c r="BE136"/>
  <c r="BC136"/>
  <c r="BA136"/>
  <c r="AY136"/>
  <c r="AW136"/>
  <c r="AU136"/>
  <c r="AS136"/>
  <c r="AQ136"/>
  <c r="AO136"/>
  <c r="AM136"/>
  <c r="BN136"/>
  <c r="BL136"/>
  <c r="BJ136"/>
  <c r="BH136"/>
  <c r="BF136"/>
  <c r="BD136"/>
  <c r="BB136"/>
  <c r="AZ136"/>
  <c r="AX136"/>
  <c r="AV136"/>
  <c r="AT136"/>
  <c r="AR136"/>
  <c r="AP136"/>
  <c r="AN136"/>
  <c r="AL136"/>
  <c r="BM165"/>
  <c r="BK165"/>
  <c r="BI165"/>
  <c r="BG165"/>
  <c r="BE165"/>
  <c r="BC165"/>
  <c r="BA165"/>
  <c r="AY165"/>
  <c r="AW165"/>
  <c r="AU165"/>
  <c r="AS165"/>
  <c r="AQ165"/>
  <c r="AO165"/>
  <c r="AM165"/>
  <c r="BN165"/>
  <c r="BL165"/>
  <c r="BJ165"/>
  <c r="BH165"/>
  <c r="BF165"/>
  <c r="BD165"/>
  <c r="BB165"/>
  <c r="AZ165"/>
  <c r="AX165"/>
  <c r="AV165"/>
  <c r="AT165"/>
  <c r="AR165"/>
  <c r="AP165"/>
  <c r="AN165"/>
  <c r="AL165"/>
  <c r="BM139"/>
  <c r="BK139"/>
  <c r="BI139"/>
  <c r="BG139"/>
  <c r="BE139"/>
  <c r="BC139"/>
  <c r="BA139"/>
  <c r="AY139"/>
  <c r="AW139"/>
  <c r="AU139"/>
  <c r="AS139"/>
  <c r="AQ139"/>
  <c r="AO139"/>
  <c r="AM139"/>
  <c r="BN139"/>
  <c r="BL139"/>
  <c r="BJ139"/>
  <c r="BH139"/>
  <c r="BF139"/>
  <c r="BD139"/>
  <c r="BB139"/>
  <c r="AZ139"/>
  <c r="AX139"/>
  <c r="AV139"/>
  <c r="AT139"/>
  <c r="AR139"/>
  <c r="AP139"/>
  <c r="AN139"/>
  <c r="AL139"/>
  <c r="BM162"/>
  <c r="BK162"/>
  <c r="BI162"/>
  <c r="BG162"/>
  <c r="BE162"/>
  <c r="BC162"/>
  <c r="BA162"/>
  <c r="AY162"/>
  <c r="AW162"/>
  <c r="AU162"/>
  <c r="AS162"/>
  <c r="AQ162"/>
  <c r="AO162"/>
  <c r="AM162"/>
  <c r="BN162"/>
  <c r="BL162"/>
  <c r="BJ162"/>
  <c r="BH162"/>
  <c r="BF162"/>
  <c r="BD162"/>
  <c r="BB162"/>
  <c r="AZ162"/>
  <c r="AX162"/>
  <c r="AV162"/>
  <c r="AT162"/>
  <c r="AR162"/>
  <c r="AP162"/>
  <c r="AN162"/>
  <c r="AL162"/>
  <c r="BM144"/>
  <c r="BK144"/>
  <c r="BI144"/>
  <c r="BG144"/>
  <c r="BE144"/>
  <c r="BC144"/>
  <c r="BA144"/>
  <c r="AY144"/>
  <c r="AW144"/>
  <c r="AU144"/>
  <c r="AS144"/>
  <c r="AQ144"/>
  <c r="AO144"/>
  <c r="AM144"/>
  <c r="BN144"/>
  <c r="BL144"/>
  <c r="BJ144"/>
  <c r="BH144"/>
  <c r="BF144"/>
  <c r="BD144"/>
  <c r="BB144"/>
  <c r="AZ144"/>
  <c r="AX144"/>
  <c r="AV144"/>
  <c r="AT144"/>
  <c r="AR144"/>
  <c r="AP144"/>
  <c r="AN144"/>
  <c r="AL144"/>
  <c r="BM142"/>
  <c r="BK142"/>
  <c r="BI142"/>
  <c r="BG142"/>
  <c r="BE142"/>
  <c r="BC142"/>
  <c r="BA142"/>
  <c r="AY142"/>
  <c r="AW142"/>
  <c r="AU142"/>
  <c r="AS142"/>
  <c r="AQ142"/>
  <c r="AO142"/>
  <c r="AM142"/>
  <c r="BN142"/>
  <c r="BL142"/>
  <c r="BJ142"/>
  <c r="BH142"/>
  <c r="BF142"/>
  <c r="BD142"/>
  <c r="BB142"/>
  <c r="AZ142"/>
  <c r="AX142"/>
  <c r="AV142"/>
  <c r="AT142"/>
  <c r="AR142"/>
  <c r="AP142"/>
  <c r="AN142"/>
  <c r="AL142"/>
  <c r="BM146"/>
  <c r="BK146"/>
  <c r="BI146"/>
  <c r="BG146"/>
  <c r="BE146"/>
  <c r="BC146"/>
  <c r="BA146"/>
  <c r="AY146"/>
  <c r="AW146"/>
  <c r="AU146"/>
  <c r="AS146"/>
  <c r="AQ146"/>
  <c r="AO146"/>
  <c r="AM146"/>
  <c r="BN146"/>
  <c r="BL146"/>
  <c r="BJ146"/>
  <c r="BH146"/>
  <c r="BF146"/>
  <c r="BD146"/>
  <c r="BB146"/>
  <c r="AZ146"/>
  <c r="AX146"/>
  <c r="AV146"/>
  <c r="AT146"/>
  <c r="AR146"/>
  <c r="AP146"/>
  <c r="AN146"/>
  <c r="AL146"/>
  <c r="BM141"/>
  <c r="BK141"/>
  <c r="BI141"/>
  <c r="BG141"/>
  <c r="BE141"/>
  <c r="BC141"/>
  <c r="BA141"/>
  <c r="AY141"/>
  <c r="AW141"/>
  <c r="AU141"/>
  <c r="AS141"/>
  <c r="AQ141"/>
  <c r="AO141"/>
  <c r="AM141"/>
  <c r="BN141"/>
  <c r="BL141"/>
  <c r="BJ141"/>
  <c r="BH141"/>
  <c r="BF141"/>
  <c r="BD141"/>
  <c r="BB141"/>
  <c r="AZ141"/>
  <c r="AX141"/>
  <c r="AV141"/>
  <c r="AT141"/>
  <c r="AR141"/>
  <c r="AP141"/>
  <c r="AN141"/>
  <c r="AL141"/>
  <c r="BM159"/>
  <c r="BK159"/>
  <c r="BI159"/>
  <c r="BG159"/>
  <c r="BE159"/>
  <c r="BC159"/>
  <c r="BA159"/>
  <c r="AY159"/>
  <c r="AW159"/>
  <c r="AU159"/>
  <c r="AS159"/>
  <c r="AQ159"/>
  <c r="AO159"/>
  <c r="AM159"/>
  <c r="BN159"/>
  <c r="BL159"/>
  <c r="BJ159"/>
  <c r="BH159"/>
  <c r="BF159"/>
  <c r="BD159"/>
  <c r="BB159"/>
  <c r="AZ159"/>
  <c r="AX159"/>
  <c r="AV159"/>
  <c r="AT159"/>
  <c r="AR159"/>
  <c r="AP159"/>
  <c r="AN159"/>
  <c r="AL159"/>
  <c r="BM152"/>
  <c r="BK152"/>
  <c r="BI152"/>
  <c r="BG152"/>
  <c r="BE152"/>
  <c r="BC152"/>
  <c r="BA152"/>
  <c r="AY152"/>
  <c r="AW152"/>
  <c r="AU152"/>
  <c r="AS152"/>
  <c r="AQ152"/>
  <c r="AO152"/>
  <c r="AM152"/>
  <c r="BN152"/>
  <c r="BL152"/>
  <c r="BJ152"/>
  <c r="BH152"/>
  <c r="BF152"/>
  <c r="BD152"/>
  <c r="BB152"/>
  <c r="AZ152"/>
  <c r="AX152"/>
  <c r="AV152"/>
  <c r="AT152"/>
  <c r="AR152"/>
  <c r="AP152"/>
  <c r="AN152"/>
  <c r="AL152"/>
  <c r="BM140"/>
  <c r="BK140"/>
  <c r="BI140"/>
  <c r="BG140"/>
  <c r="BE140"/>
  <c r="BC140"/>
  <c r="BA140"/>
  <c r="AY140"/>
  <c r="AW140"/>
  <c r="AU140"/>
  <c r="AS140"/>
  <c r="AQ140"/>
  <c r="AO140"/>
  <c r="AM140"/>
  <c r="BN140"/>
  <c r="BL140"/>
  <c r="BJ140"/>
  <c r="BH140"/>
  <c r="BF140"/>
  <c r="BD140"/>
  <c r="BB140"/>
  <c r="AZ140"/>
  <c r="AX140"/>
  <c r="AV140"/>
  <c r="AT140"/>
  <c r="AR140"/>
  <c r="AP140"/>
  <c r="AN140"/>
  <c r="AL140"/>
  <c r="BM134"/>
  <c r="BK134"/>
  <c r="BI134"/>
  <c r="BG134"/>
  <c r="BE134"/>
  <c r="BC134"/>
  <c r="BA134"/>
  <c r="AY134"/>
  <c r="AW134"/>
  <c r="AU134"/>
  <c r="AS134"/>
  <c r="AQ134"/>
  <c r="AO134"/>
  <c r="AM134"/>
  <c r="BN134"/>
  <c r="BL134"/>
  <c r="BJ134"/>
  <c r="BH134"/>
  <c r="BF134"/>
  <c r="BD134"/>
  <c r="BB134"/>
  <c r="AZ134"/>
  <c r="AX134"/>
  <c r="AV134"/>
  <c r="AT134"/>
  <c r="AR134"/>
  <c r="AP134"/>
  <c r="AN134"/>
  <c r="AL134"/>
  <c r="BM147"/>
  <c r="BK147"/>
  <c r="BI147"/>
  <c r="BG147"/>
  <c r="BE147"/>
  <c r="BC147"/>
  <c r="BA147"/>
  <c r="AY147"/>
  <c r="AW147"/>
  <c r="AU147"/>
  <c r="AS147"/>
  <c r="AQ147"/>
  <c r="AO147"/>
  <c r="AM147"/>
  <c r="BN147"/>
  <c r="BL147"/>
  <c r="BJ147"/>
  <c r="BH147"/>
  <c r="BF147"/>
  <c r="BD147"/>
  <c r="BB147"/>
  <c r="AZ147"/>
  <c r="AX147"/>
  <c r="AV147"/>
  <c r="AT147"/>
  <c r="AR147"/>
  <c r="AP147"/>
  <c r="AN147"/>
  <c r="AL147"/>
  <c r="BM137"/>
  <c r="BK137"/>
  <c r="BI137"/>
  <c r="BG137"/>
  <c r="BE137"/>
  <c r="BC137"/>
  <c r="BA137"/>
  <c r="AY137"/>
  <c r="AW137"/>
  <c r="AU137"/>
  <c r="AS137"/>
  <c r="AQ137"/>
  <c r="AO137"/>
  <c r="AM137"/>
  <c r="BN137"/>
  <c r="BL137"/>
  <c r="BJ137"/>
  <c r="BH137"/>
  <c r="BF137"/>
  <c r="BD137"/>
  <c r="BB137"/>
  <c r="AZ137"/>
  <c r="AX137"/>
  <c r="AV137"/>
  <c r="AT137"/>
  <c r="AR137"/>
  <c r="AP137"/>
  <c r="AN137"/>
  <c r="AL137"/>
  <c r="BM148"/>
  <c r="BK148"/>
  <c r="BI148"/>
  <c r="BG148"/>
  <c r="BE148"/>
  <c r="BC148"/>
  <c r="BA148"/>
  <c r="AY148"/>
  <c r="AW148"/>
  <c r="AU148"/>
  <c r="AS148"/>
  <c r="AQ148"/>
  <c r="AO148"/>
  <c r="AM148"/>
  <c r="BN148"/>
  <c r="BL148"/>
  <c r="BJ148"/>
  <c r="BH148"/>
  <c r="BF148"/>
  <c r="BD148"/>
  <c r="BB148"/>
  <c r="AZ148"/>
  <c r="AX148"/>
  <c r="AV148"/>
  <c r="AT148"/>
  <c r="AR148"/>
  <c r="AP148"/>
  <c r="AN148"/>
  <c r="AL148"/>
  <c r="BM154"/>
  <c r="BN154"/>
  <c r="BK154"/>
  <c r="BI154"/>
  <c r="BG154"/>
  <c r="BE154"/>
  <c r="BC154"/>
  <c r="BA154"/>
  <c r="AY154"/>
  <c r="AW154"/>
  <c r="AU154"/>
  <c r="AS154"/>
  <c r="AQ154"/>
  <c r="AO154"/>
  <c r="AM154"/>
  <c r="BL154"/>
  <c r="BJ154"/>
  <c r="BH154"/>
  <c r="BF154"/>
  <c r="BD154"/>
  <c r="BB154"/>
  <c r="AZ154"/>
  <c r="AX154"/>
  <c r="AV154"/>
  <c r="AT154"/>
  <c r="AR154"/>
  <c r="AP154"/>
  <c r="AN154"/>
  <c r="AL154"/>
  <c r="BM158"/>
  <c r="BK158"/>
  <c r="BI158"/>
  <c r="BG158"/>
  <c r="BE158"/>
  <c r="BC158"/>
  <c r="BA158"/>
  <c r="AY158"/>
  <c r="AW158"/>
  <c r="AU158"/>
  <c r="AS158"/>
  <c r="AQ158"/>
  <c r="AO158"/>
  <c r="AM158"/>
  <c r="BN158"/>
  <c r="BL158"/>
  <c r="BJ158"/>
  <c r="BH158"/>
  <c r="BF158"/>
  <c r="BD158"/>
  <c r="BB158"/>
  <c r="AZ158"/>
  <c r="AX158"/>
  <c r="AV158"/>
  <c r="AT158"/>
  <c r="AR158"/>
  <c r="AP158"/>
  <c r="AN158"/>
  <c r="AL158"/>
  <c r="BM135"/>
  <c r="BK135"/>
  <c r="BI135"/>
  <c r="BG135"/>
  <c r="BE135"/>
  <c r="BC135"/>
  <c r="BA135"/>
  <c r="AY135"/>
  <c r="AW135"/>
  <c r="AU135"/>
  <c r="AS135"/>
  <c r="AQ135"/>
  <c r="AO135"/>
  <c r="AM135"/>
  <c r="BN135"/>
  <c r="BL135"/>
  <c r="BJ135"/>
  <c r="BH135"/>
  <c r="BF135"/>
  <c r="BD135"/>
  <c r="BB135"/>
  <c r="AZ135"/>
  <c r="AX135"/>
  <c r="AV135"/>
  <c r="AT135"/>
  <c r="AR135"/>
  <c r="AP135"/>
  <c r="AN135"/>
  <c r="AL135"/>
  <c r="BM145"/>
  <c r="BK145"/>
  <c r="BI145"/>
  <c r="BG145"/>
  <c r="BE145"/>
  <c r="BC145"/>
  <c r="BA145"/>
  <c r="AY145"/>
  <c r="AW145"/>
  <c r="AU145"/>
  <c r="AS145"/>
  <c r="AQ145"/>
  <c r="AO145"/>
  <c r="AM145"/>
  <c r="BN145"/>
  <c r="BL145"/>
  <c r="BJ145"/>
  <c r="BH145"/>
  <c r="BF145"/>
  <c r="BD145"/>
  <c r="BB145"/>
  <c r="AZ145"/>
  <c r="AX145"/>
  <c r="AV145"/>
  <c r="AT145"/>
  <c r="AR145"/>
  <c r="AP145"/>
  <c r="AN145"/>
  <c r="AL145"/>
  <c r="BM163"/>
  <c r="BK163"/>
  <c r="BI163"/>
  <c r="BG163"/>
  <c r="BE163"/>
  <c r="BC163"/>
  <c r="BA163"/>
  <c r="AY163"/>
  <c r="AW163"/>
  <c r="AU163"/>
  <c r="AS163"/>
  <c r="AQ163"/>
  <c r="AO163"/>
  <c r="AM163"/>
  <c r="BN163"/>
  <c r="BL163"/>
  <c r="BJ163"/>
  <c r="BH163"/>
  <c r="BF163"/>
  <c r="BD163"/>
  <c r="BB163"/>
  <c r="AZ163"/>
  <c r="AX163"/>
  <c r="AV163"/>
  <c r="AT163"/>
  <c r="AR163"/>
  <c r="AP163"/>
  <c r="AN163"/>
  <c r="AL163"/>
  <c r="AP131"/>
  <c r="AQ131"/>
  <c r="BM153"/>
  <c r="BK153"/>
  <c r="BI153"/>
  <c r="BG153"/>
  <c r="BE153"/>
  <c r="BC153"/>
  <c r="BA153"/>
  <c r="AY153"/>
  <c r="AW153"/>
  <c r="AU153"/>
  <c r="AS153"/>
  <c r="AQ153"/>
  <c r="AO153"/>
  <c r="AM153"/>
  <c r="BN153"/>
  <c r="BL153"/>
  <c r="BJ153"/>
  <c r="BH153"/>
  <c r="BF153"/>
  <c r="BD153"/>
  <c r="BB153"/>
  <c r="AZ153"/>
  <c r="AX153"/>
  <c r="AV153"/>
  <c r="AT153"/>
  <c r="AR153"/>
  <c r="AP153"/>
  <c r="AN153"/>
  <c r="AL153"/>
  <c r="BM169"/>
  <c r="BK169"/>
  <c r="BI169"/>
  <c r="BG169"/>
  <c r="BE169"/>
  <c r="BC169"/>
  <c r="BA169"/>
  <c r="AY169"/>
  <c r="AW169"/>
  <c r="AU169"/>
  <c r="AS169"/>
  <c r="AQ169"/>
  <c r="AO169"/>
  <c r="AM169"/>
  <c r="BN169"/>
  <c r="BL169"/>
  <c r="BJ169"/>
  <c r="BH169"/>
  <c r="BF169"/>
  <c r="BD169"/>
  <c r="BB169"/>
  <c r="AZ169"/>
  <c r="AX169"/>
  <c r="AV169"/>
  <c r="AT169"/>
  <c r="AR169"/>
  <c r="AP169"/>
  <c r="AN169"/>
  <c r="AL169"/>
  <c r="BM161"/>
  <c r="BK161"/>
  <c r="BI161"/>
  <c r="BG161"/>
  <c r="BE161"/>
  <c r="BC161"/>
  <c r="BA161"/>
  <c r="AY161"/>
  <c r="AW161"/>
  <c r="AU161"/>
  <c r="AS161"/>
  <c r="AQ161"/>
  <c r="AO161"/>
  <c r="AM161"/>
  <c r="BN161"/>
  <c r="BL161"/>
  <c r="BJ161"/>
  <c r="BH161"/>
  <c r="BF161"/>
  <c r="BD161"/>
  <c r="BB161"/>
  <c r="AZ161"/>
  <c r="AX161"/>
  <c r="AV161"/>
  <c r="AT161"/>
  <c r="AR161"/>
  <c r="AP161"/>
  <c r="AN161"/>
  <c r="AL161"/>
  <c r="BM156"/>
  <c r="BK156"/>
  <c r="BI156"/>
  <c r="BG156"/>
  <c r="BE156"/>
  <c r="BC156"/>
  <c r="BA156"/>
  <c r="AY156"/>
  <c r="AW156"/>
  <c r="AU156"/>
  <c r="AS156"/>
  <c r="AQ156"/>
  <c r="AO156"/>
  <c r="AM156"/>
  <c r="BN156"/>
  <c r="BL156"/>
  <c r="BJ156"/>
  <c r="BH156"/>
  <c r="BF156"/>
  <c r="BD156"/>
  <c r="BB156"/>
  <c r="AZ156"/>
  <c r="AX156"/>
  <c r="AV156"/>
  <c r="AT156"/>
  <c r="AR156"/>
  <c r="AP156"/>
  <c r="AN156"/>
  <c r="AL156"/>
  <c r="BM132"/>
  <c r="BK132"/>
  <c r="BI132"/>
  <c r="BG132"/>
  <c r="BE132"/>
  <c r="BC132"/>
  <c r="BA132"/>
  <c r="AY132"/>
  <c r="AW132"/>
  <c r="AU132"/>
  <c r="AS132"/>
  <c r="AQ132"/>
  <c r="AO132"/>
  <c r="AM132"/>
  <c r="BN132"/>
  <c r="BL132"/>
  <c r="BJ132"/>
  <c r="BH132"/>
  <c r="BF132"/>
  <c r="BD132"/>
  <c r="BB132"/>
  <c r="AZ132"/>
  <c r="AX132"/>
  <c r="AV132"/>
  <c r="AT132"/>
  <c r="AR132"/>
  <c r="AP132"/>
  <c r="AN132"/>
  <c r="AL132"/>
  <c r="BM160"/>
  <c r="BK160"/>
  <c r="BI160"/>
  <c r="BG160"/>
  <c r="BE160"/>
  <c r="BC160"/>
  <c r="BA160"/>
  <c r="AY160"/>
  <c r="AW160"/>
  <c r="AU160"/>
  <c r="AS160"/>
  <c r="AQ160"/>
  <c r="AO160"/>
  <c r="AM160"/>
  <c r="BN160"/>
  <c r="BL160"/>
  <c r="BJ160"/>
  <c r="BH160"/>
  <c r="BF160"/>
  <c r="BD160"/>
  <c r="BB160"/>
  <c r="AZ160"/>
  <c r="AX160"/>
  <c r="AV160"/>
  <c r="AT160"/>
  <c r="AR160"/>
  <c r="AP160"/>
  <c r="AN160"/>
  <c r="AL160"/>
  <c r="BM133"/>
  <c r="BK133"/>
  <c r="BI133"/>
  <c r="BG133"/>
  <c r="BE133"/>
  <c r="BC133"/>
  <c r="BA133"/>
  <c r="AY133"/>
  <c r="AW133"/>
  <c r="AU133"/>
  <c r="AS133"/>
  <c r="AQ133"/>
  <c r="AO133"/>
  <c r="AM133"/>
  <c r="BN133"/>
  <c r="BL133"/>
  <c r="BJ133"/>
  <c r="BH133"/>
  <c r="BF133"/>
  <c r="BD133"/>
  <c r="BB133"/>
  <c r="AZ133"/>
  <c r="AX133"/>
  <c r="AV133"/>
  <c r="AT133"/>
  <c r="AR133"/>
  <c r="AP133"/>
  <c r="AN133"/>
  <c r="AL133"/>
  <c r="BM150"/>
  <c r="BK150"/>
  <c r="BI150"/>
  <c r="BG150"/>
  <c r="BE150"/>
  <c r="BC150"/>
  <c r="BA150"/>
  <c r="AY150"/>
  <c r="AW150"/>
  <c r="AU150"/>
  <c r="AS150"/>
  <c r="AQ150"/>
  <c r="AO150"/>
  <c r="AM150"/>
  <c r="BN150"/>
  <c r="BL150"/>
  <c r="BJ150"/>
  <c r="BH150"/>
  <c r="BF150"/>
  <c r="BD150"/>
  <c r="BB150"/>
  <c r="AZ150"/>
  <c r="AX150"/>
  <c r="AV150"/>
  <c r="AT150"/>
  <c r="AR150"/>
  <c r="AP150"/>
  <c r="AN150"/>
  <c r="AL150"/>
  <c r="BM157"/>
  <c r="BK157"/>
  <c r="BI157"/>
  <c r="BG157"/>
  <c r="BE157"/>
  <c r="BC157"/>
  <c r="BA157"/>
  <c r="AY157"/>
  <c r="AW157"/>
  <c r="AU157"/>
  <c r="AS157"/>
  <c r="AQ157"/>
  <c r="AO157"/>
  <c r="AM157"/>
  <c r="BN157"/>
  <c r="BL157"/>
  <c r="BJ157"/>
  <c r="BH157"/>
  <c r="BF157"/>
  <c r="BD157"/>
  <c r="BB157"/>
  <c r="AZ157"/>
  <c r="AX157"/>
  <c r="AV157"/>
  <c r="AT157"/>
  <c r="AR157"/>
  <c r="AP157"/>
  <c r="AN157"/>
  <c r="AL157"/>
  <c r="BM149"/>
  <c r="BK149"/>
  <c r="BI149"/>
  <c r="BG149"/>
  <c r="BE149"/>
  <c r="BC149"/>
  <c r="BA149"/>
  <c r="AY149"/>
  <c r="AW149"/>
  <c r="AU149"/>
  <c r="AS149"/>
  <c r="AQ149"/>
  <c r="AO149"/>
  <c r="AM149"/>
  <c r="BN149"/>
  <c r="BL149"/>
  <c r="BJ149"/>
  <c r="BH149"/>
  <c r="BF149"/>
  <c r="BD149"/>
  <c r="BB149"/>
  <c r="AZ149"/>
  <c r="AX149"/>
  <c r="AV149"/>
  <c r="AT149"/>
  <c r="AR149"/>
  <c r="AP149"/>
  <c r="AN149"/>
  <c r="AL149"/>
  <c r="BM167"/>
  <c r="BK167"/>
  <c r="BI167"/>
  <c r="BG167"/>
  <c r="BE167"/>
  <c r="BC167"/>
  <c r="BA167"/>
  <c r="AY167"/>
  <c r="AW167"/>
  <c r="AU167"/>
  <c r="AS167"/>
  <c r="AQ167"/>
  <c r="AO167"/>
  <c r="AM167"/>
  <c r="BN167"/>
  <c r="BL167"/>
  <c r="BJ167"/>
  <c r="BH167"/>
  <c r="BF167"/>
  <c r="BD167"/>
  <c r="BB167"/>
  <c r="AZ167"/>
  <c r="AX167"/>
  <c r="AV167"/>
  <c r="AT167"/>
  <c r="AR167"/>
  <c r="AP167"/>
  <c r="AN167"/>
  <c r="AL167"/>
  <c r="BM168"/>
  <c r="BK168"/>
  <c r="BI168"/>
  <c r="BG168"/>
  <c r="BE168"/>
  <c r="BC168"/>
  <c r="BA168"/>
  <c r="AY168"/>
  <c r="AW168"/>
  <c r="AU168"/>
  <c r="AS168"/>
  <c r="AQ168"/>
  <c r="AO168"/>
  <c r="AM168"/>
  <c r="BN168"/>
  <c r="BL168"/>
  <c r="BJ168"/>
  <c r="BH168"/>
  <c r="BF168"/>
  <c r="BD168"/>
  <c r="BB168"/>
  <c r="AZ168"/>
  <c r="AX168"/>
  <c r="AV168"/>
  <c r="AT168"/>
  <c r="AR168"/>
  <c r="AP168"/>
  <c r="AN168"/>
  <c r="AL168"/>
  <c r="BM138"/>
  <c r="BK138"/>
  <c r="BI138"/>
  <c r="BG138"/>
  <c r="BE138"/>
  <c r="BC138"/>
  <c r="BA138"/>
  <c r="AY138"/>
  <c r="AW138"/>
  <c r="AU138"/>
  <c r="AS138"/>
  <c r="AQ138"/>
  <c r="AO138"/>
  <c r="AM138"/>
  <c r="BN138"/>
  <c r="BL138"/>
  <c r="BJ138"/>
  <c r="BH138"/>
  <c r="BF138"/>
  <c r="BD138"/>
  <c r="BB138"/>
  <c r="AZ138"/>
  <c r="AX138"/>
  <c r="AV138"/>
  <c r="AT138"/>
  <c r="AR138"/>
  <c r="AP138"/>
  <c r="AN138"/>
  <c r="AL138"/>
  <c r="BM171"/>
  <c r="BK171"/>
  <c r="BI171"/>
  <c r="BG171"/>
  <c r="BE171"/>
  <c r="BC171"/>
  <c r="BA171"/>
  <c r="AY171"/>
  <c r="AW171"/>
  <c r="AU171"/>
  <c r="AS171"/>
  <c r="AQ171"/>
  <c r="AO171"/>
  <c r="AM171"/>
  <c r="BN171"/>
  <c r="BL171"/>
  <c r="BJ171"/>
  <c r="BH171"/>
  <c r="BF171"/>
  <c r="BD171"/>
  <c r="BB171"/>
  <c r="AZ171"/>
  <c r="AX171"/>
  <c r="AV171"/>
  <c r="AT171"/>
  <c r="AR171"/>
  <c r="AP171"/>
  <c r="AN171"/>
  <c r="AL171"/>
  <c r="BM143"/>
  <c r="BK143"/>
  <c r="BI143"/>
  <c r="BG143"/>
  <c r="BE143"/>
  <c r="BC143"/>
  <c r="BA143"/>
  <c r="AY143"/>
  <c r="AW143"/>
  <c r="AU143"/>
  <c r="AS143"/>
  <c r="AQ143"/>
  <c r="AO143"/>
  <c r="AM143"/>
  <c r="BN143"/>
  <c r="BL143"/>
  <c r="BJ143"/>
  <c r="BH143"/>
  <c r="BF143"/>
  <c r="BD143"/>
  <c r="BB143"/>
  <c r="AZ143"/>
  <c r="AX143"/>
  <c r="AV143"/>
  <c r="AT143"/>
  <c r="AR143"/>
  <c r="AP143"/>
  <c r="AN143"/>
  <c r="AL143"/>
  <c r="BM155"/>
  <c r="BK155"/>
  <c r="BI155"/>
  <c r="BG155"/>
  <c r="BE155"/>
  <c r="BC155"/>
  <c r="BA155"/>
  <c r="AY155"/>
  <c r="AW155"/>
  <c r="AU155"/>
  <c r="AS155"/>
  <c r="AQ155"/>
  <c r="AO155"/>
  <c r="AM155"/>
  <c r="BN155"/>
  <c r="BL155"/>
  <c r="BJ155"/>
  <c r="BH155"/>
  <c r="BF155"/>
  <c r="BD155"/>
  <c r="BB155"/>
  <c r="AZ155"/>
  <c r="AX155"/>
  <c r="AV155"/>
  <c r="AT155"/>
  <c r="AR155"/>
  <c r="AP155"/>
  <c r="AN155"/>
  <c r="AL155"/>
  <c r="BM166"/>
  <c r="BK166"/>
  <c r="BI166"/>
  <c r="BG166"/>
  <c r="BE166"/>
  <c r="BC166"/>
  <c r="BA166"/>
  <c r="AY166"/>
  <c r="AW166"/>
  <c r="AU166"/>
  <c r="AS166"/>
  <c r="AQ166"/>
  <c r="AO166"/>
  <c r="AM166"/>
  <c r="BN166"/>
  <c r="BL166"/>
  <c r="BJ166"/>
  <c r="BH166"/>
  <c r="BF166"/>
  <c r="BD166"/>
  <c r="BB166"/>
  <c r="AZ166"/>
  <c r="AX166"/>
  <c r="AV166"/>
  <c r="AT166"/>
  <c r="AR166"/>
  <c r="AP166"/>
  <c r="AN166"/>
  <c r="AL166"/>
  <c r="BM170"/>
  <c r="BK170"/>
  <c r="BI170"/>
  <c r="BG170"/>
  <c r="BE170"/>
  <c r="BC170"/>
  <c r="BA170"/>
  <c r="AY170"/>
  <c r="AW170"/>
  <c r="AU170"/>
  <c r="AS170"/>
  <c r="AQ170"/>
  <c r="AO170"/>
  <c r="AM170"/>
  <c r="BN170"/>
  <c r="BL170"/>
  <c r="BJ170"/>
  <c r="BH170"/>
  <c r="BF170"/>
  <c r="BD170"/>
  <c r="BB170"/>
  <c r="AZ170"/>
  <c r="AX170"/>
  <c r="AV170"/>
  <c r="AT170"/>
  <c r="AR170"/>
  <c r="AP170"/>
  <c r="AN170"/>
  <c r="AL170"/>
  <c r="AO85"/>
  <c r="AP85"/>
  <c r="AQ85"/>
  <c r="AO87"/>
  <c r="AO86"/>
  <c r="AN84"/>
  <c r="AN83"/>
  <c r="AO83"/>
  <c r="AP83"/>
  <c r="M363"/>
  <c r="M478"/>
  <c r="AO81"/>
  <c r="AP81"/>
  <c r="AU92"/>
  <c r="AR88"/>
  <c r="AP93"/>
  <c r="AP86"/>
  <c r="AP82"/>
  <c r="AQ83"/>
  <c r="AS99"/>
  <c r="AT99"/>
  <c r="AU99"/>
  <c r="AV99"/>
  <c r="AW99"/>
  <c r="AX99"/>
  <c r="AY99"/>
  <c r="AS88"/>
  <c r="AV92"/>
  <c r="AW92"/>
  <c r="AR95"/>
  <c r="AS95"/>
  <c r="AS91"/>
  <c r="AP98"/>
  <c r="AQ98"/>
  <c r="AT90"/>
  <c r="AU90"/>
  <c r="AV90"/>
  <c r="AW90"/>
  <c r="AT91"/>
  <c r="AU91"/>
  <c r="AV91"/>
  <c r="AW91"/>
  <c r="AX91"/>
  <c r="AY91"/>
  <c r="AR89"/>
  <c r="AP94"/>
  <c r="AQ94"/>
  <c r="AR94"/>
  <c r="AP97"/>
  <c r="AQ97"/>
  <c r="AR97"/>
  <c r="AS97"/>
  <c r="AQ96"/>
  <c r="AR96"/>
  <c r="AS89"/>
  <c r="AT89"/>
  <c r="AU89"/>
  <c r="AV89"/>
  <c r="AW89"/>
  <c r="AX89"/>
  <c r="AR83"/>
  <c r="AS83"/>
  <c r="AT83"/>
  <c r="AU83"/>
  <c r="AV83"/>
  <c r="AW83"/>
  <c r="AX83"/>
  <c r="AY83"/>
  <c r="AS100"/>
  <c r="AT100"/>
  <c r="AU100"/>
  <c r="F185"/>
  <c r="F502"/>
  <c r="E381"/>
  <c r="E384"/>
  <c r="E391"/>
  <c r="E501"/>
  <c r="E498"/>
  <c r="F381"/>
  <c r="F384"/>
  <c r="F391"/>
  <c r="F501"/>
  <c r="F498"/>
  <c r="G381"/>
  <c r="G384"/>
  <c r="G391"/>
  <c r="G501"/>
  <c r="G498"/>
  <c r="R370"/>
  <c r="Q345"/>
  <c r="L345"/>
  <c r="H345"/>
  <c r="L370"/>
  <c r="Q371"/>
  <c r="K498"/>
  <c r="K529"/>
  <c r="K531"/>
  <c r="J345"/>
  <c r="R345"/>
  <c r="R368"/>
  <c r="K345"/>
  <c r="R367"/>
  <c r="R426"/>
  <c r="K371"/>
  <c r="L371"/>
  <c r="R371"/>
  <c r="I370"/>
  <c r="R381"/>
  <c r="R384"/>
  <c r="R391"/>
  <c r="R498"/>
  <c r="M381"/>
  <c r="M384"/>
  <c r="M391"/>
  <c r="M498"/>
  <c r="M529"/>
  <c r="M531"/>
  <c r="I381"/>
  <c r="I384"/>
  <c r="I391"/>
  <c r="I498"/>
  <c r="I529"/>
  <c r="I531"/>
  <c r="Q426"/>
  <c r="Q380"/>
  <c r="Q383"/>
  <c r="H381"/>
  <c r="H384"/>
  <c r="H391"/>
  <c r="H498"/>
  <c r="H529"/>
  <c r="H531"/>
  <c r="Q381"/>
  <c r="Q384"/>
  <c r="Q391"/>
  <c r="Q498"/>
  <c r="Q529"/>
  <c r="Q531"/>
  <c r="L426"/>
  <c r="L380"/>
  <c r="L383"/>
  <c r="L381"/>
  <c r="L384"/>
  <c r="L391"/>
  <c r="L498"/>
  <c r="L529"/>
  <c r="L531"/>
  <c r="N381"/>
  <c r="N384"/>
  <c r="N391"/>
  <c r="N498"/>
  <c r="N529"/>
  <c r="N531"/>
  <c r="O381"/>
  <c r="O384"/>
  <c r="O391"/>
  <c r="O498"/>
  <c r="O529"/>
  <c r="O531"/>
  <c r="P381"/>
  <c r="P384"/>
  <c r="P391"/>
  <c r="P498"/>
  <c r="P529"/>
  <c r="P531"/>
  <c r="I426"/>
  <c r="I380"/>
  <c r="I383"/>
  <c r="J381"/>
  <c r="J384"/>
  <c r="J391"/>
  <c r="J498"/>
  <c r="J529"/>
  <c r="J531"/>
  <c r="J426"/>
  <c r="J380"/>
  <c r="J383"/>
  <c r="AG359"/>
  <c r="AG341"/>
  <c r="Q399"/>
  <c r="L399"/>
  <c r="I399"/>
  <c r="J399"/>
  <c r="M345"/>
  <c r="D345"/>
  <c r="J363"/>
  <c r="D371"/>
  <c r="E361"/>
  <c r="E371"/>
  <c r="M367"/>
  <c r="D369"/>
  <c r="D360"/>
  <c r="D370"/>
  <c r="K362"/>
  <c r="K367"/>
  <c r="J371"/>
  <c r="F360"/>
  <c r="F370"/>
  <c r="G360"/>
  <c r="K368"/>
  <c r="H363"/>
  <c r="H478"/>
  <c r="F361"/>
  <c r="F371"/>
  <c r="O345"/>
  <c r="E360"/>
  <c r="E370"/>
  <c r="G370"/>
  <c r="Q363"/>
  <c r="O362"/>
  <c r="O367"/>
  <c r="O371"/>
  <c r="I368"/>
  <c r="D362"/>
  <c r="G361"/>
  <c r="P363"/>
  <c r="L368"/>
  <c r="P362"/>
  <c r="P367"/>
  <c r="H362"/>
  <c r="H367"/>
  <c r="N344"/>
  <c r="N367"/>
  <c r="F345"/>
  <c r="N345"/>
  <c r="N368"/>
  <c r="O363"/>
  <c r="O478"/>
  <c r="C184"/>
  <c r="C189"/>
  <c r="F188"/>
  <c r="J185"/>
  <c r="J430"/>
  <c r="J188"/>
  <c r="I185"/>
  <c r="I430"/>
  <c r="I188"/>
  <c r="D188"/>
  <c r="D185"/>
  <c r="C183"/>
  <c r="H185"/>
  <c r="H430"/>
  <c r="H188"/>
  <c r="G185"/>
  <c r="G188"/>
  <c r="E185"/>
  <c r="E188"/>
  <c r="AR131"/>
  <c r="AS131"/>
  <c r="AT131"/>
  <c r="P368"/>
  <c r="P478"/>
  <c r="Q368"/>
  <c r="Q478"/>
  <c r="J368"/>
  <c r="J478"/>
  <c r="AP87"/>
  <c r="AQ87"/>
  <c r="AQ86"/>
  <c r="AO84"/>
  <c r="AZ83"/>
  <c r="BA83"/>
  <c r="BB83"/>
  <c r="AQ82"/>
  <c r="AR82"/>
  <c r="AS82"/>
  <c r="M368"/>
  <c r="M455"/>
  <c r="AT88"/>
  <c r="AU88"/>
  <c r="AY89"/>
  <c r="AQ93"/>
  <c r="AX90"/>
  <c r="AY90"/>
  <c r="AT95"/>
  <c r="AV88"/>
  <c r="AW88"/>
  <c r="AR86"/>
  <c r="AS86"/>
  <c r="AS96"/>
  <c r="AT96"/>
  <c r="AU96"/>
  <c r="AS94"/>
  <c r="AT94"/>
  <c r="AR98"/>
  <c r="AV100"/>
  <c r="AW100"/>
  <c r="AX100"/>
  <c r="AY100"/>
  <c r="AT97"/>
  <c r="AU97"/>
  <c r="AV97"/>
  <c r="AW97"/>
  <c r="AX97"/>
  <c r="AY97"/>
  <c r="AR85"/>
  <c r="AS85"/>
  <c r="AT85"/>
  <c r="AU85"/>
  <c r="AV85"/>
  <c r="AW85"/>
  <c r="AX85"/>
  <c r="AY85"/>
  <c r="AX92"/>
  <c r="AY92"/>
  <c r="F187"/>
  <c r="F430"/>
  <c r="F401"/>
  <c r="E187"/>
  <c r="E430"/>
  <c r="E401"/>
  <c r="G187"/>
  <c r="G401"/>
  <c r="G430"/>
  <c r="D187"/>
  <c r="D401"/>
  <c r="D430"/>
  <c r="D381"/>
  <c r="D384"/>
  <c r="D391"/>
  <c r="D501"/>
  <c r="D498"/>
  <c r="D217"/>
  <c r="D230"/>
  <c r="D218"/>
  <c r="D239"/>
  <c r="G363"/>
  <c r="R399"/>
  <c r="R380"/>
  <c r="R383"/>
  <c r="H368"/>
  <c r="H455"/>
  <c r="P426"/>
  <c r="P380"/>
  <c r="P383"/>
  <c r="O426"/>
  <c r="O380"/>
  <c r="O383"/>
  <c r="K426"/>
  <c r="K380"/>
  <c r="K383"/>
  <c r="N426"/>
  <c r="N380"/>
  <c r="N383"/>
  <c r="H426"/>
  <c r="H380"/>
  <c r="H383"/>
  <c r="M426"/>
  <c r="M380"/>
  <c r="M383"/>
  <c r="E362"/>
  <c r="E367"/>
  <c r="J455"/>
  <c r="L455"/>
  <c r="P455"/>
  <c r="Q455"/>
  <c r="K455"/>
  <c r="N455"/>
  <c r="R455"/>
  <c r="I455"/>
  <c r="AG360"/>
  <c r="AG361"/>
  <c r="AG362"/>
  <c r="AG369"/>
  <c r="AG342"/>
  <c r="AG343"/>
  <c r="AG344"/>
  <c r="F363"/>
  <c r="E363"/>
  <c r="F362"/>
  <c r="F367"/>
  <c r="K399"/>
  <c r="H187"/>
  <c r="H401"/>
  <c r="P399"/>
  <c r="I187"/>
  <c r="I401"/>
  <c r="J187"/>
  <c r="J401"/>
  <c r="N399"/>
  <c r="H399"/>
  <c r="O399"/>
  <c r="M399"/>
  <c r="D363"/>
  <c r="O368"/>
  <c r="G362"/>
  <c r="G367"/>
  <c r="G371"/>
  <c r="D367"/>
  <c r="C185"/>
  <c r="C187"/>
  <c r="C188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F368"/>
  <c r="F478"/>
  <c r="G368"/>
  <c r="G478"/>
  <c r="E368"/>
  <c r="E478"/>
  <c r="M474"/>
  <c r="D238"/>
  <c r="AT82"/>
  <c r="AU82"/>
  <c r="AV82"/>
  <c r="AW82"/>
  <c r="AX82"/>
  <c r="AY82"/>
  <c r="AR87"/>
  <c r="AS87"/>
  <c r="AT87"/>
  <c r="AU87"/>
  <c r="AV87"/>
  <c r="AW87"/>
  <c r="AX87"/>
  <c r="AY87"/>
  <c r="AZ85"/>
  <c r="AP84"/>
  <c r="AQ84"/>
  <c r="BC83"/>
  <c r="BD83"/>
  <c r="BE83"/>
  <c r="H474"/>
  <c r="AQ81"/>
  <c r="AV96"/>
  <c r="AW96"/>
  <c r="AX96"/>
  <c r="AY96"/>
  <c r="AT86"/>
  <c r="AU86"/>
  <c r="AV86"/>
  <c r="AW86"/>
  <c r="AX86"/>
  <c r="AY86"/>
  <c r="AX88"/>
  <c r="AY88"/>
  <c r="AS98"/>
  <c r="AT98"/>
  <c r="AU98"/>
  <c r="AV98"/>
  <c r="AW98"/>
  <c r="AX98"/>
  <c r="AY98"/>
  <c r="AU94"/>
  <c r="AV94"/>
  <c r="AW94"/>
  <c r="AX94"/>
  <c r="AY94"/>
  <c r="AS93"/>
  <c r="AT93"/>
  <c r="AU93"/>
  <c r="AR93"/>
  <c r="AV95"/>
  <c r="AW95"/>
  <c r="AX95"/>
  <c r="AY95"/>
  <c r="AU95"/>
  <c r="D380"/>
  <c r="D383"/>
  <c r="D399"/>
  <c r="D426"/>
  <c r="G380"/>
  <c r="G383"/>
  <c r="G426"/>
  <c r="G399"/>
  <c r="F380"/>
  <c r="F383"/>
  <c r="F426"/>
  <c r="F399"/>
  <c r="E380"/>
  <c r="E383"/>
  <c r="E399"/>
  <c r="E426"/>
  <c r="E217"/>
  <c r="E230"/>
  <c r="E218"/>
  <c r="E239"/>
  <c r="D231"/>
  <c r="G455"/>
  <c r="AG381"/>
  <c r="AG384"/>
  <c r="AG391"/>
  <c r="AG498"/>
  <c r="D368"/>
  <c r="D455"/>
  <c r="D478"/>
  <c r="F455"/>
  <c r="I474"/>
  <c r="R474"/>
  <c r="N474"/>
  <c r="Q474"/>
  <c r="P474"/>
  <c r="L474"/>
  <c r="J474"/>
  <c r="O455"/>
  <c r="E455"/>
  <c r="K474"/>
  <c r="AG370"/>
  <c r="AG363"/>
  <c r="AG478"/>
  <c r="AG345"/>
  <c r="AG367"/>
  <c r="AG380"/>
  <c r="AG383"/>
  <c r="AG371"/>
  <c r="D219"/>
  <c r="D484"/>
  <c r="D487"/>
  <c r="AZ82"/>
  <c r="AZ87"/>
  <c r="BA87"/>
  <c r="BB87"/>
  <c r="BC87"/>
  <c r="AZ86"/>
  <c r="BA86"/>
  <c r="BB86"/>
  <c r="BC86"/>
  <c r="BD86"/>
  <c r="BE86"/>
  <c r="BF86"/>
  <c r="BG86"/>
  <c r="BH86"/>
  <c r="BI86"/>
  <c r="BJ86"/>
  <c r="BK86"/>
  <c r="BL86"/>
  <c r="BM86"/>
  <c r="BN86"/>
  <c r="BA85"/>
  <c r="AR84"/>
  <c r="BF83"/>
  <c r="BA82"/>
  <c r="BB82"/>
  <c r="BC82"/>
  <c r="BD82"/>
  <c r="BE82"/>
  <c r="BF82"/>
  <c r="BG82"/>
  <c r="BH82"/>
  <c r="BI82"/>
  <c r="BJ82"/>
  <c r="BK82"/>
  <c r="BL82"/>
  <c r="BM82"/>
  <c r="BN82"/>
  <c r="AR81"/>
  <c r="AS81"/>
  <c r="AT81"/>
  <c r="AU81"/>
  <c r="AV81"/>
  <c r="AW81"/>
  <c r="AX81"/>
  <c r="AV93"/>
  <c r="AW93"/>
  <c r="AX93"/>
  <c r="AY93"/>
  <c r="E238"/>
  <c r="F217"/>
  <c r="F230"/>
  <c r="F218"/>
  <c r="F239"/>
  <c r="E231"/>
  <c r="O474"/>
  <c r="D237"/>
  <c r="AG368"/>
  <c r="AG426"/>
  <c r="AG399"/>
  <c r="D304"/>
  <c r="D305"/>
  <c r="D236"/>
  <c r="D241"/>
  <c r="E219"/>
  <c r="E237"/>
  <c r="D235"/>
  <c r="BD87"/>
  <c r="BE87"/>
  <c r="BF87"/>
  <c r="BG87"/>
  <c r="BH87"/>
  <c r="BI87"/>
  <c r="BJ87"/>
  <c r="BK87"/>
  <c r="BL87"/>
  <c r="BM87"/>
  <c r="BN87"/>
  <c r="BB85"/>
  <c r="BC85"/>
  <c r="BD85"/>
  <c r="BE85"/>
  <c r="BF85"/>
  <c r="BG85"/>
  <c r="BH85"/>
  <c r="BI85"/>
  <c r="BJ85"/>
  <c r="BK85"/>
  <c r="BL85"/>
  <c r="BM85"/>
  <c r="BN85"/>
  <c r="AS84"/>
  <c r="BG83"/>
  <c r="AY81"/>
  <c r="AZ81"/>
  <c r="D500"/>
  <c r="D530"/>
  <c r="D532"/>
  <c r="E484"/>
  <c r="E487"/>
  <c r="D499"/>
  <c r="D240"/>
  <c r="D400"/>
  <c r="D402"/>
  <c r="F238"/>
  <c r="D428"/>
  <c r="D427"/>
  <c r="F231"/>
  <c r="G217"/>
  <c r="G230"/>
  <c r="G218"/>
  <c r="G239"/>
  <c r="D461"/>
  <c r="D464"/>
  <c r="D482"/>
  <c r="AG455"/>
  <c r="D306"/>
  <c r="F219"/>
  <c r="E304"/>
  <c r="E305"/>
  <c r="E306"/>
  <c r="AT84"/>
  <c r="AU84"/>
  <c r="AV84"/>
  <c r="AW84"/>
  <c r="AX84"/>
  <c r="AY84"/>
  <c r="AZ84"/>
  <c r="BH83"/>
  <c r="BI83"/>
  <c r="BJ83"/>
  <c r="BK83"/>
  <c r="BL83"/>
  <c r="BM83"/>
  <c r="BN83"/>
  <c r="D497"/>
  <c r="BA81"/>
  <c r="D506"/>
  <c r="F484"/>
  <c r="F487"/>
  <c r="G238"/>
  <c r="D242"/>
  <c r="E307"/>
  <c r="D307"/>
  <c r="H218"/>
  <c r="H239"/>
  <c r="H217"/>
  <c r="H230"/>
  <c r="G231"/>
  <c r="AG451"/>
  <c r="AG474"/>
  <c r="F237"/>
  <c r="G219"/>
  <c r="E236"/>
  <c r="E241"/>
  <c r="E235"/>
  <c r="E240"/>
  <c r="E400"/>
  <c r="F304"/>
  <c r="F305"/>
  <c r="F306"/>
  <c r="D385"/>
  <c r="D388"/>
  <c r="D375"/>
  <c r="D378"/>
  <c r="BA84"/>
  <c r="BB84"/>
  <c r="BC84"/>
  <c r="BD84"/>
  <c r="BE84"/>
  <c r="BF84"/>
  <c r="BG84"/>
  <c r="BH84"/>
  <c r="BI84"/>
  <c r="BJ84"/>
  <c r="BK84"/>
  <c r="BL84"/>
  <c r="BM84"/>
  <c r="BN84"/>
  <c r="S218"/>
  <c r="S239"/>
  <c r="S217"/>
  <c r="S230"/>
  <c r="BB81"/>
  <c r="BC81"/>
  <c r="E500"/>
  <c r="E497"/>
  <c r="G484"/>
  <c r="G487"/>
  <c r="D316"/>
  <c r="E316"/>
  <c r="H238"/>
  <c r="F307"/>
  <c r="E428"/>
  <c r="I217"/>
  <c r="I230"/>
  <c r="I218"/>
  <c r="I239"/>
  <c r="H231"/>
  <c r="E242"/>
  <c r="E385"/>
  <c r="E482"/>
  <c r="E461"/>
  <c r="E464"/>
  <c r="G304"/>
  <c r="G305"/>
  <c r="G306"/>
  <c r="G237"/>
  <c r="F236"/>
  <c r="F241"/>
  <c r="F235"/>
  <c r="H219"/>
  <c r="T217"/>
  <c r="T230"/>
  <c r="E530"/>
  <c r="E532"/>
  <c r="E375"/>
  <c r="E378"/>
  <c r="D390"/>
  <c r="D392"/>
  <c r="D505"/>
  <c r="D504"/>
  <c r="T218"/>
  <c r="T239"/>
  <c r="S231"/>
  <c r="V217"/>
  <c r="V230"/>
  <c r="V218"/>
  <c r="V239"/>
  <c r="U218"/>
  <c r="U239"/>
  <c r="U217"/>
  <c r="U230"/>
  <c r="BD81"/>
  <c r="BE81"/>
  <c r="F500"/>
  <c r="F497"/>
  <c r="E506"/>
  <c r="H484"/>
  <c r="H487"/>
  <c r="F316"/>
  <c r="I238"/>
  <c r="J217"/>
  <c r="J230"/>
  <c r="J218"/>
  <c r="J239"/>
  <c r="I231"/>
  <c r="E388"/>
  <c r="F240"/>
  <c r="H304"/>
  <c r="H305"/>
  <c r="H306"/>
  <c r="H237"/>
  <c r="G458"/>
  <c r="G307"/>
  <c r="I219"/>
  <c r="I237"/>
  <c r="G236"/>
  <c r="G241"/>
  <c r="G235"/>
  <c r="F530"/>
  <c r="F532"/>
  <c r="D465"/>
  <c r="D459"/>
  <c r="D429"/>
  <c r="D435"/>
  <c r="D437"/>
  <c r="D398"/>
  <c r="T231"/>
  <c r="U231"/>
  <c r="X218"/>
  <c r="X239"/>
  <c r="X217"/>
  <c r="X230"/>
  <c r="BF81"/>
  <c r="W218"/>
  <c r="W239"/>
  <c r="W217"/>
  <c r="W230"/>
  <c r="V231"/>
  <c r="G500"/>
  <c r="G530"/>
  <c r="G532"/>
  <c r="I484"/>
  <c r="I487"/>
  <c r="G316"/>
  <c r="J238"/>
  <c r="H307"/>
  <c r="F242"/>
  <c r="F400"/>
  <c r="F428"/>
  <c r="E390"/>
  <c r="E429"/>
  <c r="K217"/>
  <c r="K230"/>
  <c r="K218"/>
  <c r="K239"/>
  <c r="J231"/>
  <c r="G240"/>
  <c r="F461"/>
  <c r="F464"/>
  <c r="F482"/>
  <c r="L218"/>
  <c r="L239"/>
  <c r="H458"/>
  <c r="H451"/>
  <c r="H235"/>
  <c r="H240"/>
  <c r="H236"/>
  <c r="H241"/>
  <c r="J219"/>
  <c r="I304"/>
  <c r="I305"/>
  <c r="I306"/>
  <c r="H67"/>
  <c r="F375"/>
  <c r="F378"/>
  <c r="F385"/>
  <c r="F388"/>
  <c r="G497"/>
  <c r="X231"/>
  <c r="Y218"/>
  <c r="Y239"/>
  <c r="Y217"/>
  <c r="Y230"/>
  <c r="BG81"/>
  <c r="W231"/>
  <c r="H500"/>
  <c r="H530"/>
  <c r="H532"/>
  <c r="E435"/>
  <c r="E437"/>
  <c r="J484"/>
  <c r="J487"/>
  <c r="E398"/>
  <c r="H316"/>
  <c r="E392"/>
  <c r="E505"/>
  <c r="E504"/>
  <c r="G242"/>
  <c r="G428"/>
  <c r="G400"/>
  <c r="E465"/>
  <c r="E459"/>
  <c r="K231"/>
  <c r="L217"/>
  <c r="L230"/>
  <c r="L231"/>
  <c r="H242"/>
  <c r="H375"/>
  <c r="H497"/>
  <c r="H521"/>
  <c r="H523"/>
  <c r="H461"/>
  <c r="H464"/>
  <c r="H428"/>
  <c r="H482"/>
  <c r="H490"/>
  <c r="H400"/>
  <c r="G461"/>
  <c r="G464"/>
  <c r="G482"/>
  <c r="J304"/>
  <c r="J305"/>
  <c r="J306"/>
  <c r="J237"/>
  <c r="K219"/>
  <c r="K237"/>
  <c r="K238"/>
  <c r="I458"/>
  <c r="I451"/>
  <c r="I307"/>
  <c r="I236"/>
  <c r="I241"/>
  <c r="I235"/>
  <c r="I240"/>
  <c r="I67"/>
  <c r="H69"/>
  <c r="H68"/>
  <c r="F390"/>
  <c r="F392"/>
  <c r="F505"/>
  <c r="H385"/>
  <c r="G375"/>
  <c r="G378"/>
  <c r="G385"/>
  <c r="G388"/>
  <c r="Y231"/>
  <c r="Z218"/>
  <c r="Z239"/>
  <c r="Z217"/>
  <c r="Z230"/>
  <c r="BH81"/>
  <c r="I500"/>
  <c r="I530"/>
  <c r="I532"/>
  <c r="G506"/>
  <c r="K484"/>
  <c r="K487"/>
  <c r="I316"/>
  <c r="J307"/>
  <c r="L238"/>
  <c r="M218"/>
  <c r="M239"/>
  <c r="H378"/>
  <c r="H388"/>
  <c r="M217"/>
  <c r="M230"/>
  <c r="L219"/>
  <c r="L237"/>
  <c r="F506"/>
  <c r="F504"/>
  <c r="I242"/>
  <c r="I375"/>
  <c r="H506"/>
  <c r="I461"/>
  <c r="I464"/>
  <c r="I482"/>
  <c r="I490"/>
  <c r="I428"/>
  <c r="I400"/>
  <c r="H435"/>
  <c r="H436"/>
  <c r="H438"/>
  <c r="J236"/>
  <c r="J241"/>
  <c r="J458"/>
  <c r="J451"/>
  <c r="J235"/>
  <c r="J240"/>
  <c r="L304"/>
  <c r="L305"/>
  <c r="L306"/>
  <c r="K304"/>
  <c r="K305"/>
  <c r="K306"/>
  <c r="I497"/>
  <c r="I521"/>
  <c r="I523"/>
  <c r="F398"/>
  <c r="F465"/>
  <c r="F459"/>
  <c r="F429"/>
  <c r="F435"/>
  <c r="F437"/>
  <c r="J242"/>
  <c r="J375"/>
  <c r="J378"/>
  <c r="J67"/>
  <c r="I68"/>
  <c r="G390"/>
  <c r="G392"/>
  <c r="G505"/>
  <c r="G504"/>
  <c r="I385"/>
  <c r="I388"/>
  <c r="Z231"/>
  <c r="AA218"/>
  <c r="AA239"/>
  <c r="AA217"/>
  <c r="AA230"/>
  <c r="BI81"/>
  <c r="J500"/>
  <c r="J530"/>
  <c r="J532"/>
  <c r="I506"/>
  <c r="L484"/>
  <c r="L487"/>
  <c r="J316"/>
  <c r="L307"/>
  <c r="M231"/>
  <c r="P218"/>
  <c r="P239"/>
  <c r="P217"/>
  <c r="P230"/>
  <c r="I378"/>
  <c r="N218"/>
  <c r="N239"/>
  <c r="M238"/>
  <c r="O217"/>
  <c r="O230"/>
  <c r="N217"/>
  <c r="N230"/>
  <c r="O218"/>
  <c r="O239"/>
  <c r="M219"/>
  <c r="M237"/>
  <c r="H390"/>
  <c r="J461"/>
  <c r="J464"/>
  <c r="J428"/>
  <c r="J482"/>
  <c r="J490"/>
  <c r="J400"/>
  <c r="H437"/>
  <c r="I435"/>
  <c r="I437"/>
  <c r="I436"/>
  <c r="I438"/>
  <c r="L235"/>
  <c r="L240"/>
  <c r="L67"/>
  <c r="M304"/>
  <c r="M305"/>
  <c r="M306"/>
  <c r="L458"/>
  <c r="L451"/>
  <c r="L236"/>
  <c r="L241"/>
  <c r="K458"/>
  <c r="K451"/>
  <c r="K307"/>
  <c r="K236"/>
  <c r="K241"/>
  <c r="K235"/>
  <c r="K240"/>
  <c r="K67"/>
  <c r="G465"/>
  <c r="G459"/>
  <c r="J385"/>
  <c r="J388"/>
  <c r="J390"/>
  <c r="J392"/>
  <c r="J505"/>
  <c r="J68"/>
  <c r="J497"/>
  <c r="J521"/>
  <c r="J523"/>
  <c r="G429"/>
  <c r="G435"/>
  <c r="G437"/>
  <c r="G398"/>
  <c r="AA231"/>
  <c r="AB218"/>
  <c r="AB239"/>
  <c r="AB217"/>
  <c r="AB230"/>
  <c r="BJ81"/>
  <c r="K500"/>
  <c r="K530"/>
  <c r="K532"/>
  <c r="L500"/>
  <c r="L530"/>
  <c r="L532"/>
  <c r="M484"/>
  <c r="M487"/>
  <c r="N231"/>
  <c r="L316"/>
  <c r="O231"/>
  <c r="K316"/>
  <c r="M307"/>
  <c r="P238"/>
  <c r="N238"/>
  <c r="Q218"/>
  <c r="Q239"/>
  <c r="Q217"/>
  <c r="Q230"/>
  <c r="O238"/>
  <c r="P231"/>
  <c r="O219"/>
  <c r="O237"/>
  <c r="N219"/>
  <c r="N237"/>
  <c r="K242"/>
  <c r="K375"/>
  <c r="H392"/>
  <c r="H505"/>
  <c r="H504"/>
  <c r="H465"/>
  <c r="H459"/>
  <c r="H467"/>
  <c r="L242"/>
  <c r="L385"/>
  <c r="I390"/>
  <c r="K461"/>
  <c r="K464"/>
  <c r="K482"/>
  <c r="K490"/>
  <c r="K428"/>
  <c r="K400"/>
  <c r="J506"/>
  <c r="L461"/>
  <c r="L464"/>
  <c r="L428"/>
  <c r="L482"/>
  <c r="L490"/>
  <c r="L400"/>
  <c r="J435"/>
  <c r="J437"/>
  <c r="J436"/>
  <c r="J438"/>
  <c r="M236"/>
  <c r="M241"/>
  <c r="M458"/>
  <c r="M451"/>
  <c r="M235"/>
  <c r="M240"/>
  <c r="N304"/>
  <c r="N305"/>
  <c r="N306"/>
  <c r="P219"/>
  <c r="P237"/>
  <c r="O304"/>
  <c r="O305"/>
  <c r="O306"/>
  <c r="L497"/>
  <c r="L521"/>
  <c r="L523"/>
  <c r="M242"/>
  <c r="M385"/>
  <c r="M388"/>
  <c r="M67"/>
  <c r="K68"/>
  <c r="L375"/>
  <c r="L378"/>
  <c r="K385"/>
  <c r="K388"/>
  <c r="Q238"/>
  <c r="AB231"/>
  <c r="AC218"/>
  <c r="AC239"/>
  <c r="AC217"/>
  <c r="AC230"/>
  <c r="BK81"/>
  <c r="K497"/>
  <c r="K521"/>
  <c r="K523"/>
  <c r="M500"/>
  <c r="M530"/>
  <c r="M532"/>
  <c r="K506"/>
  <c r="P484"/>
  <c r="P487"/>
  <c r="O484"/>
  <c r="O487"/>
  <c r="N484"/>
  <c r="N487"/>
  <c r="M316"/>
  <c r="N307"/>
  <c r="R217"/>
  <c r="R230"/>
  <c r="R218"/>
  <c r="R239"/>
  <c r="L388"/>
  <c r="K378"/>
  <c r="Q231"/>
  <c r="J504"/>
  <c r="I392"/>
  <c r="I505"/>
  <c r="I504"/>
  <c r="I465"/>
  <c r="I459"/>
  <c r="I467"/>
  <c r="J465"/>
  <c r="J459"/>
  <c r="J467"/>
  <c r="L435"/>
  <c r="L437"/>
  <c r="L436"/>
  <c r="L438"/>
  <c r="K435"/>
  <c r="K436"/>
  <c r="K438"/>
  <c r="M461"/>
  <c r="M464"/>
  <c r="M428"/>
  <c r="M482"/>
  <c r="M490"/>
  <c r="M400"/>
  <c r="L506"/>
  <c r="N458"/>
  <c r="N451"/>
  <c r="N236"/>
  <c r="N241"/>
  <c r="N235"/>
  <c r="N240"/>
  <c r="N67"/>
  <c r="O458"/>
  <c r="O451"/>
  <c r="O307"/>
  <c r="O236"/>
  <c r="O241"/>
  <c r="O235"/>
  <c r="O240"/>
  <c r="O67"/>
  <c r="Q219"/>
  <c r="Q237"/>
  <c r="P304"/>
  <c r="P305"/>
  <c r="P306"/>
  <c r="M375"/>
  <c r="M378"/>
  <c r="M390"/>
  <c r="M392"/>
  <c r="M505"/>
  <c r="L68"/>
  <c r="N316"/>
  <c r="R238"/>
  <c r="M497"/>
  <c r="M521"/>
  <c r="M523"/>
  <c r="AC231"/>
  <c r="AD217"/>
  <c r="AD230"/>
  <c r="AD218"/>
  <c r="AD239"/>
  <c r="BL81"/>
  <c r="O500"/>
  <c r="O530"/>
  <c r="O532"/>
  <c r="N500"/>
  <c r="N530"/>
  <c r="N532"/>
  <c r="M506"/>
  <c r="Q484"/>
  <c r="Q487"/>
  <c r="O316"/>
  <c r="K390"/>
  <c r="K392"/>
  <c r="K505"/>
  <c r="K504"/>
  <c r="R231"/>
  <c r="O242"/>
  <c r="O375"/>
  <c r="N242"/>
  <c r="N385"/>
  <c r="L390"/>
  <c r="O482"/>
  <c r="O490"/>
  <c r="O461"/>
  <c r="O464"/>
  <c r="O400"/>
  <c r="O428"/>
  <c r="N461"/>
  <c r="N464"/>
  <c r="N428"/>
  <c r="N482"/>
  <c r="N490"/>
  <c r="N400"/>
  <c r="M436"/>
  <c r="M438"/>
  <c r="M435"/>
  <c r="K437"/>
  <c r="S238"/>
  <c r="S219"/>
  <c r="P458"/>
  <c r="P451"/>
  <c r="P307"/>
  <c r="P236"/>
  <c r="P241"/>
  <c r="P235"/>
  <c r="P240"/>
  <c r="P67"/>
  <c r="R219"/>
  <c r="R237"/>
  <c r="Q304"/>
  <c r="Q305"/>
  <c r="Q306"/>
  <c r="N497"/>
  <c r="N521"/>
  <c r="N523"/>
  <c r="M68"/>
  <c r="N375"/>
  <c r="N378"/>
  <c r="O385"/>
  <c r="AE218"/>
  <c r="AE239"/>
  <c r="AE217"/>
  <c r="AE230"/>
  <c r="BM81"/>
  <c r="O497"/>
  <c r="O521"/>
  <c r="O523"/>
  <c r="AD231"/>
  <c r="P500"/>
  <c r="P530"/>
  <c r="P532"/>
  <c r="M437"/>
  <c r="S237"/>
  <c r="S484"/>
  <c r="S487"/>
  <c r="O506"/>
  <c r="R484"/>
  <c r="R487"/>
  <c r="M504"/>
  <c r="P316"/>
  <c r="K465"/>
  <c r="K459"/>
  <c r="K467"/>
  <c r="N388"/>
  <c r="O378"/>
  <c r="O388"/>
  <c r="P242"/>
  <c r="P385"/>
  <c r="L392"/>
  <c r="L505"/>
  <c r="L504"/>
  <c r="L465"/>
  <c r="L459"/>
  <c r="L467"/>
  <c r="M465"/>
  <c r="M459"/>
  <c r="M467"/>
  <c r="P461"/>
  <c r="P464"/>
  <c r="P428"/>
  <c r="P482"/>
  <c r="P490"/>
  <c r="P400"/>
  <c r="N506"/>
  <c r="N435"/>
  <c r="N436"/>
  <c r="N438"/>
  <c r="O436"/>
  <c r="O438"/>
  <c r="O435"/>
  <c r="O437"/>
  <c r="T238"/>
  <c r="T219"/>
  <c r="S236"/>
  <c r="S241"/>
  <c r="S235"/>
  <c r="S304"/>
  <c r="S305"/>
  <c r="S306"/>
  <c r="Q458"/>
  <c r="Q451"/>
  <c r="Q307"/>
  <c r="Q236"/>
  <c r="Q241"/>
  <c r="Q235"/>
  <c r="Q240"/>
  <c r="Q67"/>
  <c r="R304"/>
  <c r="R305"/>
  <c r="N68"/>
  <c r="S307"/>
  <c r="P375"/>
  <c r="P378"/>
  <c r="AE231"/>
  <c r="AF218"/>
  <c r="AF239"/>
  <c r="AF217"/>
  <c r="AF230"/>
  <c r="BN81"/>
  <c r="P497"/>
  <c r="P521"/>
  <c r="P523"/>
  <c r="Q500"/>
  <c r="Q530"/>
  <c r="Q532"/>
  <c r="S500"/>
  <c r="S530"/>
  <c r="S532"/>
  <c r="T237"/>
  <c r="T484"/>
  <c r="T487"/>
  <c r="Q316"/>
  <c r="P388"/>
  <c r="O390"/>
  <c r="O392"/>
  <c r="O505"/>
  <c r="O504"/>
  <c r="Q242"/>
  <c r="Q385"/>
  <c r="N390"/>
  <c r="N437"/>
  <c r="Q461"/>
  <c r="Q464"/>
  <c r="Q428"/>
  <c r="Q482"/>
  <c r="Q490"/>
  <c r="Q400"/>
  <c r="S240"/>
  <c r="P435"/>
  <c r="P437"/>
  <c r="P436"/>
  <c r="P438"/>
  <c r="T304"/>
  <c r="T305"/>
  <c r="T306"/>
  <c r="T236"/>
  <c r="T241"/>
  <c r="T235"/>
  <c r="U238"/>
  <c r="U219"/>
  <c r="R306"/>
  <c r="R236"/>
  <c r="R241"/>
  <c r="R235"/>
  <c r="R240"/>
  <c r="R67"/>
  <c r="Q497"/>
  <c r="Q521"/>
  <c r="Q523"/>
  <c r="O68"/>
  <c r="S242"/>
  <c r="S385"/>
  <c r="S388"/>
  <c r="S67"/>
  <c r="S497"/>
  <c r="S521"/>
  <c r="S523"/>
  <c r="S316"/>
  <c r="T307"/>
  <c r="S375"/>
  <c r="Q375"/>
  <c r="Q378"/>
  <c r="AF231"/>
  <c r="AG218"/>
  <c r="AG239"/>
  <c r="AG217"/>
  <c r="AG230"/>
  <c r="T500"/>
  <c r="T530"/>
  <c r="T532"/>
  <c r="R500"/>
  <c r="R530"/>
  <c r="R532"/>
  <c r="U237"/>
  <c r="U484"/>
  <c r="U487"/>
  <c r="Q506"/>
  <c r="P390"/>
  <c r="P392"/>
  <c r="P505"/>
  <c r="R499"/>
  <c r="R529"/>
  <c r="R531"/>
  <c r="O465"/>
  <c r="O459"/>
  <c r="O467"/>
  <c r="R242"/>
  <c r="R375"/>
  <c r="P506"/>
  <c r="S378"/>
  <c r="N392"/>
  <c r="N505"/>
  <c r="N504"/>
  <c r="N465"/>
  <c r="N459"/>
  <c r="N467"/>
  <c r="Q388"/>
  <c r="T240"/>
  <c r="R461"/>
  <c r="R464"/>
  <c r="R428"/>
  <c r="R427"/>
  <c r="R482"/>
  <c r="R490"/>
  <c r="R400"/>
  <c r="R402"/>
  <c r="S461"/>
  <c r="S464"/>
  <c r="S482"/>
  <c r="S490"/>
  <c r="S428"/>
  <c r="S400"/>
  <c r="Q436"/>
  <c r="Q438"/>
  <c r="Q435"/>
  <c r="Q437"/>
  <c r="V238"/>
  <c r="V219"/>
  <c r="U236"/>
  <c r="U241"/>
  <c r="U235"/>
  <c r="U304"/>
  <c r="U305"/>
  <c r="U306"/>
  <c r="R458"/>
  <c r="R451"/>
  <c r="R307"/>
  <c r="P68"/>
  <c r="T242"/>
  <c r="T385"/>
  <c r="T388"/>
  <c r="T67"/>
  <c r="T316"/>
  <c r="T497"/>
  <c r="T521"/>
  <c r="T523"/>
  <c r="U307"/>
  <c r="R385"/>
  <c r="R388"/>
  <c r="R497"/>
  <c r="R521"/>
  <c r="R523"/>
  <c r="P465"/>
  <c r="P459"/>
  <c r="P467"/>
  <c r="AG231"/>
  <c r="U500"/>
  <c r="U530"/>
  <c r="U532"/>
  <c r="V237"/>
  <c r="V484"/>
  <c r="V487"/>
  <c r="S506"/>
  <c r="R316"/>
  <c r="P504"/>
  <c r="R378"/>
  <c r="Q390"/>
  <c r="S390"/>
  <c r="S436"/>
  <c r="S438"/>
  <c r="S435"/>
  <c r="S437"/>
  <c r="R506"/>
  <c r="U240"/>
  <c r="R435"/>
  <c r="R437"/>
  <c r="R436"/>
  <c r="R438"/>
  <c r="T461"/>
  <c r="T464"/>
  <c r="T482"/>
  <c r="T490"/>
  <c r="T428"/>
  <c r="T400"/>
  <c r="W219"/>
  <c r="W238"/>
  <c r="V304"/>
  <c r="V305"/>
  <c r="V306"/>
  <c r="V236"/>
  <c r="V241"/>
  <c r="V235"/>
  <c r="U497"/>
  <c r="U521"/>
  <c r="U523"/>
  <c r="T375"/>
  <c r="T378"/>
  <c r="T390"/>
  <c r="T465"/>
  <c r="Q68"/>
  <c r="U242"/>
  <c r="U375"/>
  <c r="U378"/>
  <c r="U67"/>
  <c r="U316"/>
  <c r="V307"/>
  <c r="V500"/>
  <c r="V530"/>
  <c r="V532"/>
  <c r="W237"/>
  <c r="W484"/>
  <c r="W487"/>
  <c r="R390"/>
  <c r="R392"/>
  <c r="R505"/>
  <c r="R504"/>
  <c r="S392"/>
  <c r="S505"/>
  <c r="S504"/>
  <c r="Q392"/>
  <c r="Q505"/>
  <c r="Q504"/>
  <c r="Q465"/>
  <c r="Q459"/>
  <c r="Q467"/>
  <c r="V240"/>
  <c r="T435"/>
  <c r="T437"/>
  <c r="T436"/>
  <c r="T438"/>
  <c r="U461"/>
  <c r="U464"/>
  <c r="U482"/>
  <c r="U490"/>
  <c r="U428"/>
  <c r="U400"/>
  <c r="X238"/>
  <c r="X219"/>
  <c r="W304"/>
  <c r="W305"/>
  <c r="W306"/>
  <c r="W236"/>
  <c r="W241"/>
  <c r="W235"/>
  <c r="U385"/>
  <c r="U388"/>
  <c r="U390"/>
  <c r="R68"/>
  <c r="V242"/>
  <c r="V385"/>
  <c r="V388"/>
  <c r="V67"/>
  <c r="V316"/>
  <c r="W307"/>
  <c r="T392"/>
  <c r="T505"/>
  <c r="V497"/>
  <c r="V521"/>
  <c r="V523"/>
  <c r="S465"/>
  <c r="S459"/>
  <c r="S467"/>
  <c r="W500"/>
  <c r="W530"/>
  <c r="W532"/>
  <c r="X237"/>
  <c r="X484"/>
  <c r="X487"/>
  <c r="U506"/>
  <c r="R465"/>
  <c r="R459"/>
  <c r="R467"/>
  <c r="T459"/>
  <c r="T467"/>
  <c r="T506"/>
  <c r="U435"/>
  <c r="U437"/>
  <c r="U436"/>
  <c r="U438"/>
  <c r="W240"/>
  <c r="V461"/>
  <c r="V464"/>
  <c r="V482"/>
  <c r="V490"/>
  <c r="V428"/>
  <c r="V400"/>
  <c r="X304"/>
  <c r="X305"/>
  <c r="X306"/>
  <c r="X236"/>
  <c r="X241"/>
  <c r="X235"/>
  <c r="Y219"/>
  <c r="Y238"/>
  <c r="V375"/>
  <c r="V378"/>
  <c r="W242"/>
  <c r="W375"/>
  <c r="W378"/>
  <c r="W67"/>
  <c r="S68"/>
  <c r="X307"/>
  <c r="W316"/>
  <c r="T504"/>
  <c r="W497"/>
  <c r="W521"/>
  <c r="W523"/>
  <c r="X500"/>
  <c r="X530"/>
  <c r="X532"/>
  <c r="Y237"/>
  <c r="Y484"/>
  <c r="Y487"/>
  <c r="U465"/>
  <c r="U459"/>
  <c r="U467"/>
  <c r="U392"/>
  <c r="U505"/>
  <c r="U504"/>
  <c r="V390"/>
  <c r="X240"/>
  <c r="V436"/>
  <c r="V438"/>
  <c r="V435"/>
  <c r="V437"/>
  <c r="V506"/>
  <c r="W461"/>
  <c r="W464"/>
  <c r="W482"/>
  <c r="W490"/>
  <c r="W400"/>
  <c r="W428"/>
  <c r="Y304"/>
  <c r="Y305"/>
  <c r="Y306"/>
  <c r="Y236"/>
  <c r="Y241"/>
  <c r="Y235"/>
  <c r="Z238"/>
  <c r="Z219"/>
  <c r="W385"/>
  <c r="W388"/>
  <c r="X242"/>
  <c r="X385"/>
  <c r="X388"/>
  <c r="X67"/>
  <c r="T68"/>
  <c r="X316"/>
  <c r="Y307"/>
  <c r="X497"/>
  <c r="X521"/>
  <c r="X523"/>
  <c r="Y500"/>
  <c r="Y530"/>
  <c r="Y532"/>
  <c r="Z237"/>
  <c r="Z484"/>
  <c r="Z487"/>
  <c r="W506"/>
  <c r="W390"/>
  <c r="W465"/>
  <c r="V392"/>
  <c r="V505"/>
  <c r="V504"/>
  <c r="V465"/>
  <c r="V459"/>
  <c r="V467"/>
  <c r="Y240"/>
  <c r="W436"/>
  <c r="W438"/>
  <c r="W435"/>
  <c r="W437"/>
  <c r="X482"/>
  <c r="X490"/>
  <c r="X461"/>
  <c r="X464"/>
  <c r="X400"/>
  <c r="X428"/>
  <c r="Z304"/>
  <c r="Z305"/>
  <c r="Z306"/>
  <c r="Z236"/>
  <c r="Z241"/>
  <c r="Z235"/>
  <c r="AA219"/>
  <c r="AA238"/>
  <c r="Y497"/>
  <c r="Y521"/>
  <c r="Y523"/>
  <c r="X375"/>
  <c r="X378"/>
  <c r="X390"/>
  <c r="X392"/>
  <c r="X505"/>
  <c r="Y242"/>
  <c r="Y385"/>
  <c r="Y388"/>
  <c r="Y67"/>
  <c r="U68"/>
  <c r="Z307"/>
  <c r="Y316"/>
  <c r="Z500"/>
  <c r="Z530"/>
  <c r="Z532"/>
  <c r="W392"/>
  <c r="W505"/>
  <c r="W504"/>
  <c r="AA237"/>
  <c r="AA484"/>
  <c r="AA487"/>
  <c r="W459"/>
  <c r="W467"/>
  <c r="Z240"/>
  <c r="X435"/>
  <c r="X437"/>
  <c r="X436"/>
  <c r="X438"/>
  <c r="Y482"/>
  <c r="Y490"/>
  <c r="Y461"/>
  <c r="Y464"/>
  <c r="Y428"/>
  <c r="Y400"/>
  <c r="AA304"/>
  <c r="AA305"/>
  <c r="AA306"/>
  <c r="AA236"/>
  <c r="AA241"/>
  <c r="AA235"/>
  <c r="AB238"/>
  <c r="AB219"/>
  <c r="Z497"/>
  <c r="Z521"/>
  <c r="Z523"/>
  <c r="Y375"/>
  <c r="Y378"/>
  <c r="Y390"/>
  <c r="V68"/>
  <c r="Z242"/>
  <c r="Z385"/>
  <c r="Z388"/>
  <c r="Z67"/>
  <c r="AA307"/>
  <c r="Z316"/>
  <c r="AA500"/>
  <c r="AA497"/>
  <c r="AA521"/>
  <c r="AA523"/>
  <c r="Y506"/>
  <c r="AB237"/>
  <c r="AB484"/>
  <c r="AB487"/>
  <c r="X465"/>
  <c r="X459"/>
  <c r="X467"/>
  <c r="X506"/>
  <c r="X504"/>
  <c r="AA240"/>
  <c r="Y436"/>
  <c r="Y438"/>
  <c r="Y435"/>
  <c r="Y437"/>
  <c r="Z482"/>
  <c r="Z490"/>
  <c r="Z461"/>
  <c r="Z464"/>
  <c r="Z428"/>
  <c r="Z400"/>
  <c r="AB304"/>
  <c r="AB305"/>
  <c r="AB306"/>
  <c r="AB236"/>
  <c r="AB241"/>
  <c r="AB235"/>
  <c r="AC238"/>
  <c r="AC219"/>
  <c r="Z375"/>
  <c r="Z378"/>
  <c r="Z390"/>
  <c r="Z392"/>
  <c r="Z505"/>
  <c r="W68"/>
  <c r="AA242"/>
  <c r="AA385"/>
  <c r="AA388"/>
  <c r="AA67"/>
  <c r="AA316"/>
  <c r="AB307"/>
  <c r="AA530"/>
  <c r="AA532"/>
  <c r="AB500"/>
  <c r="AB499"/>
  <c r="AB529"/>
  <c r="AB531"/>
  <c r="AC237"/>
  <c r="AC484"/>
  <c r="AC487"/>
  <c r="Y465"/>
  <c r="Y459"/>
  <c r="Y467"/>
  <c r="Y392"/>
  <c r="Y505"/>
  <c r="Y504"/>
  <c r="AB240"/>
  <c r="Z435"/>
  <c r="Z437"/>
  <c r="Z436"/>
  <c r="AA482"/>
  <c r="AA490"/>
  <c r="AA461"/>
  <c r="AA464"/>
  <c r="AA428"/>
  <c r="AA400"/>
  <c r="AC304"/>
  <c r="AC305"/>
  <c r="AC306"/>
  <c r="AC236"/>
  <c r="AC241"/>
  <c r="AC235"/>
  <c r="AD219"/>
  <c r="AD238"/>
  <c r="AA375"/>
  <c r="AA378"/>
  <c r="AA390"/>
  <c r="AA465"/>
  <c r="AB242"/>
  <c r="AB385"/>
  <c r="AB388"/>
  <c r="AB67"/>
  <c r="X68"/>
  <c r="AB316"/>
  <c r="AC307"/>
  <c r="AB530"/>
  <c r="AB532"/>
  <c r="AC500"/>
  <c r="AC530"/>
  <c r="AC532"/>
  <c r="AB497"/>
  <c r="AB521"/>
  <c r="AB523"/>
  <c r="AD237"/>
  <c r="AD484"/>
  <c r="AD487"/>
  <c r="AA506"/>
  <c r="Z465"/>
  <c r="Z459"/>
  <c r="Z467"/>
  <c r="AC497"/>
  <c r="AC521"/>
  <c r="Z506"/>
  <c r="Z504"/>
  <c r="Z438"/>
  <c r="AC240"/>
  <c r="AA435"/>
  <c r="AA437"/>
  <c r="AA436"/>
  <c r="AA438"/>
  <c r="AB482"/>
  <c r="AB490"/>
  <c r="AB461"/>
  <c r="AB464"/>
  <c r="AB428"/>
  <c r="AB427"/>
  <c r="AB400"/>
  <c r="AB402"/>
  <c r="AE238"/>
  <c r="AE219"/>
  <c r="AD304"/>
  <c r="AD305"/>
  <c r="AD306"/>
  <c r="AD236"/>
  <c r="AD241"/>
  <c r="AD235"/>
  <c r="AB375"/>
  <c r="AB378"/>
  <c r="AB390"/>
  <c r="Y68"/>
  <c r="AC242"/>
  <c r="AC385"/>
  <c r="AC388"/>
  <c r="AC67"/>
  <c r="AA392"/>
  <c r="AA505"/>
  <c r="AA504"/>
  <c r="AD307"/>
  <c r="AC316"/>
  <c r="AA459"/>
  <c r="AA467"/>
  <c r="AD500"/>
  <c r="AD530"/>
  <c r="AD532"/>
  <c r="AE237"/>
  <c r="AE484"/>
  <c r="AE487"/>
  <c r="AC523"/>
  <c r="AD497"/>
  <c r="AD521"/>
  <c r="AD523"/>
  <c r="AD240"/>
  <c r="AB435"/>
  <c r="AB437"/>
  <c r="AB436"/>
  <c r="AB438"/>
  <c r="AB506"/>
  <c r="AC461"/>
  <c r="AC464"/>
  <c r="AC482"/>
  <c r="AC490"/>
  <c r="AC400"/>
  <c r="AC428"/>
  <c r="AF238"/>
  <c r="AF219"/>
  <c r="AE236"/>
  <c r="AE241"/>
  <c r="AE235"/>
  <c r="AE304"/>
  <c r="AE305"/>
  <c r="AE306"/>
  <c r="AC375"/>
  <c r="AC378"/>
  <c r="AC390"/>
  <c r="AC392"/>
  <c r="AC505"/>
  <c r="Z68"/>
  <c r="AD242"/>
  <c r="AD385"/>
  <c r="AD388"/>
  <c r="AD67"/>
  <c r="AD316"/>
  <c r="AE307"/>
  <c r="AE500"/>
  <c r="AE497"/>
  <c r="AE521"/>
  <c r="AE523"/>
  <c r="AF237"/>
  <c r="AF484"/>
  <c r="AF487"/>
  <c r="AC506"/>
  <c r="AB392"/>
  <c r="AB505"/>
  <c r="AB504"/>
  <c r="AB465"/>
  <c r="AB459"/>
  <c r="AB467"/>
  <c r="AE240"/>
  <c r="AC436"/>
  <c r="AC435"/>
  <c r="AC437"/>
  <c r="AD482"/>
  <c r="AD490"/>
  <c r="AD461"/>
  <c r="AD464"/>
  <c r="AD428"/>
  <c r="AD400"/>
  <c r="AF236"/>
  <c r="AF241"/>
  <c r="AF235"/>
  <c r="AF304"/>
  <c r="AF305"/>
  <c r="AF306"/>
  <c r="AG238"/>
  <c r="AG219"/>
  <c r="AD375"/>
  <c r="AD378"/>
  <c r="AD390"/>
  <c r="AD392"/>
  <c r="AD505"/>
  <c r="AE242"/>
  <c r="AE375"/>
  <c r="AE378"/>
  <c r="AE67"/>
  <c r="AA68"/>
  <c r="AE316"/>
  <c r="AF307"/>
  <c r="AE530"/>
  <c r="AE532"/>
  <c r="AC504"/>
  <c r="AF500"/>
  <c r="AF530"/>
  <c r="AF532"/>
  <c r="AG237"/>
  <c r="AG484"/>
  <c r="AG487"/>
  <c r="AC465"/>
  <c r="AC459"/>
  <c r="AC467"/>
  <c r="AE461"/>
  <c r="AE464"/>
  <c r="AE482"/>
  <c r="AE490"/>
  <c r="AE428"/>
  <c r="AE400"/>
  <c r="AF240"/>
  <c r="AD436"/>
  <c r="AD438"/>
  <c r="AD435"/>
  <c r="AD437"/>
  <c r="AC438"/>
  <c r="AG236"/>
  <c r="AG241"/>
  <c r="AG235"/>
  <c r="AG304"/>
  <c r="AG305"/>
  <c r="AF497"/>
  <c r="AF521"/>
  <c r="AF523"/>
  <c r="AE385"/>
  <c r="AE388"/>
  <c r="AE390"/>
  <c r="AE465"/>
  <c r="AB68"/>
  <c r="AF242"/>
  <c r="AF375"/>
  <c r="AF67"/>
  <c r="AG306"/>
  <c r="D308"/>
  <c r="AF316"/>
  <c r="AG500"/>
  <c r="AG530"/>
  <c r="AG532"/>
  <c r="AE506"/>
  <c r="AD465"/>
  <c r="AD459"/>
  <c r="AD467"/>
  <c r="AD506"/>
  <c r="AD504"/>
  <c r="AF378"/>
  <c r="AF461"/>
  <c r="AF464"/>
  <c r="AF482"/>
  <c r="AF490"/>
  <c r="AF428"/>
  <c r="AF400"/>
  <c r="AG240"/>
  <c r="AE435"/>
  <c r="AE437"/>
  <c r="AE436"/>
  <c r="AG499"/>
  <c r="AG529"/>
  <c r="AG531"/>
  <c r="AE459"/>
  <c r="AE467"/>
  <c r="AF385"/>
  <c r="AF388"/>
  <c r="AF390"/>
  <c r="AG242"/>
  <c r="AG375"/>
  <c r="AG378"/>
  <c r="AG67"/>
  <c r="D73"/>
  <c r="AC68"/>
  <c r="AG307"/>
  <c r="AG385"/>
  <c r="AG388"/>
  <c r="AE392"/>
  <c r="AE505"/>
  <c r="AE504"/>
  <c r="AG497"/>
  <c r="AG521"/>
  <c r="AE438"/>
  <c r="AG482"/>
  <c r="AG490"/>
  <c r="AG461"/>
  <c r="AG464"/>
  <c r="AG428"/>
  <c r="AG427"/>
  <c r="AG400"/>
  <c r="AF436"/>
  <c r="AF438"/>
  <c r="AF435"/>
  <c r="AF437"/>
  <c r="AF506"/>
  <c r="AD68"/>
  <c r="AG316"/>
  <c r="AG523"/>
  <c r="AF392"/>
  <c r="AF505"/>
  <c r="AF504"/>
  <c r="AF465"/>
  <c r="AF459"/>
  <c r="AF467"/>
  <c r="AG390"/>
  <c r="AG402"/>
  <c r="C405"/>
  <c r="AG506"/>
  <c r="AG436"/>
  <c r="AG438"/>
  <c r="AG435"/>
  <c r="D442"/>
  <c r="F442"/>
  <c r="AE68"/>
  <c r="D405"/>
  <c r="D411"/>
  <c r="D415"/>
  <c r="D416"/>
  <c r="AG392"/>
  <c r="AG505"/>
  <c r="AG504"/>
  <c r="AG465"/>
  <c r="AG459"/>
  <c r="AG467"/>
  <c r="AG437"/>
  <c r="D441"/>
  <c r="D445"/>
  <c r="AG68"/>
  <c r="AF68"/>
  <c r="D414"/>
  <c r="F269" i="4"/>
  <c r="D419" i="3"/>
  <c r="D74"/>
  <c r="E74"/>
  <c r="D417"/>
  <c r="E73"/>
  <c r="E75"/>
  <c r="C76"/>
  <c r="D418"/>
  <c r="D420"/>
  <c r="D421"/>
  <c r="E452"/>
  <c r="G475"/>
  <c r="E475"/>
  <c r="D477"/>
  <c r="F477"/>
  <c r="G477"/>
  <c r="E477"/>
  <c r="D475"/>
  <c r="F475"/>
  <c r="F452"/>
  <c r="E509"/>
  <c r="E508"/>
  <c r="E434"/>
  <c r="E436"/>
  <c r="E438"/>
  <c r="E454"/>
  <c r="E451"/>
  <c r="E467"/>
  <c r="F454"/>
  <c r="F509"/>
  <c r="F508"/>
  <c r="F434"/>
  <c r="F436"/>
  <c r="F438"/>
  <c r="D509"/>
  <c r="D508"/>
  <c r="D529"/>
  <c r="D531"/>
  <c r="G452"/>
  <c r="G509"/>
  <c r="G508"/>
  <c r="G434"/>
  <c r="G436"/>
  <c r="G438"/>
  <c r="G454"/>
  <c r="D452"/>
  <c r="D454"/>
  <c r="D434"/>
  <c r="D436"/>
  <c r="F451"/>
  <c r="F467"/>
  <c r="E474"/>
  <c r="E490"/>
  <c r="F474"/>
  <c r="F490"/>
  <c r="D521"/>
  <c r="E529"/>
  <c r="E531"/>
  <c r="E521"/>
  <c r="E523"/>
  <c r="D451"/>
  <c r="D467"/>
  <c r="D468"/>
  <c r="E450"/>
  <c r="E468"/>
  <c r="F450"/>
  <c r="F468"/>
  <c r="G450"/>
  <c r="F529"/>
  <c r="F531"/>
  <c r="F521"/>
  <c r="F523"/>
  <c r="G474"/>
  <c r="G490"/>
  <c r="G521"/>
  <c r="G523"/>
  <c r="G529"/>
  <c r="G531"/>
  <c r="G451"/>
  <c r="G467"/>
  <c r="D523"/>
  <c r="D474"/>
  <c r="D490"/>
  <c r="D438"/>
  <c r="D443"/>
  <c r="D444"/>
  <c r="D491"/>
  <c r="E473"/>
  <c r="E491"/>
  <c r="F473"/>
  <c r="F491"/>
  <c r="G473"/>
  <c r="G491"/>
  <c r="H473"/>
  <c r="H491"/>
  <c r="I473"/>
  <c r="I491"/>
  <c r="J473"/>
  <c r="J491"/>
  <c r="K473"/>
  <c r="K491"/>
  <c r="L473"/>
  <c r="L491"/>
  <c r="M473"/>
  <c r="M491"/>
  <c r="N473"/>
  <c r="N491"/>
  <c r="O473"/>
  <c r="O491"/>
  <c r="P473"/>
  <c r="P491"/>
  <c r="Q473"/>
  <c r="Q491"/>
  <c r="R473"/>
  <c r="R491"/>
  <c r="S473"/>
  <c r="S491"/>
  <c r="T473"/>
  <c r="T491"/>
  <c r="U473"/>
  <c r="U491"/>
  <c r="V473"/>
  <c r="V491"/>
  <c r="W473"/>
  <c r="W491"/>
  <c r="X473"/>
  <c r="X491"/>
  <c r="Y473"/>
  <c r="Y491"/>
  <c r="Z473"/>
  <c r="Z491"/>
  <c r="AA473"/>
  <c r="AA491"/>
  <c r="AB473"/>
  <c r="AB491"/>
  <c r="AC473"/>
  <c r="AC491"/>
  <c r="AD473"/>
  <c r="AD491"/>
  <c r="AE473"/>
  <c r="AE491"/>
  <c r="AF473"/>
  <c r="AF491"/>
  <c r="AG473"/>
  <c r="AG491"/>
  <c r="D533"/>
  <c r="G468"/>
  <c r="H450"/>
  <c r="H468"/>
  <c r="I450"/>
  <c r="I468"/>
  <c r="J450"/>
  <c r="J468"/>
  <c r="K450"/>
  <c r="K468"/>
  <c r="L450"/>
  <c r="L468"/>
  <c r="M450"/>
  <c r="M468"/>
  <c r="N450"/>
  <c r="N468"/>
  <c r="O450"/>
  <c r="O468"/>
  <c r="P450"/>
  <c r="P468"/>
  <c r="Q450"/>
  <c r="Q468"/>
  <c r="R450"/>
  <c r="R468"/>
  <c r="S450"/>
  <c r="S468"/>
  <c r="T450"/>
  <c r="T468"/>
  <c r="U450"/>
  <c r="U468"/>
  <c r="V450"/>
  <c r="V468"/>
  <c r="W450"/>
  <c r="W468"/>
  <c r="X450"/>
  <c r="X468"/>
  <c r="Y450"/>
  <c r="Y468"/>
  <c r="Z450"/>
  <c r="Z468"/>
  <c r="AA450"/>
  <c r="AA468"/>
  <c r="AB450"/>
  <c r="AB468"/>
  <c r="AC450"/>
  <c r="AC468"/>
  <c r="AD450"/>
  <c r="AD468"/>
  <c r="AE450"/>
  <c r="AE468"/>
  <c r="AF450"/>
  <c r="AF468"/>
  <c r="AG450"/>
  <c r="AG468"/>
  <c r="D524"/>
  <c r="G269" i="4"/>
  <c r="D525" i="3"/>
  <c r="C117" i="4"/>
  <c r="C115"/>
  <c r="C114"/>
  <c r="C111"/>
  <c r="C116"/>
  <c r="C113"/>
  <c r="C110"/>
  <c r="C112"/>
  <c r="C126"/>
  <c r="C123"/>
  <c r="C120"/>
  <c r="C135"/>
  <c r="C125"/>
  <c r="C137"/>
  <c r="C128"/>
  <c r="C136"/>
  <c r="C127"/>
  <c r="C122"/>
  <c r="C121"/>
  <c r="C138"/>
  <c r="C119"/>
  <c r="C124"/>
  <c r="C130"/>
  <c r="C132"/>
  <c r="C131"/>
  <c r="C129"/>
  <c r="C134"/>
  <c r="C133"/>
  <c r="D492" i="3"/>
  <c r="D534"/>
  <c r="D469"/>
</calcChain>
</file>

<file path=xl/sharedStrings.xml><?xml version="1.0" encoding="utf-8"?>
<sst xmlns="http://schemas.openxmlformats.org/spreadsheetml/2006/main" count="1337" uniqueCount="531">
  <si>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</si>
  <si>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</si>
  <si>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</si>
  <si>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</si>
  <si>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</si>
  <si>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</si>
  <si>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</si>
  <si>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</si>
  <si>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</si>
  <si>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</si>
  <si>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</si>
  <si>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</si>
  <si>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</si>
  <si>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</si>
  <si>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</si>
  <si>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</si>
  <si>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</si>
  <si>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</si>
  <si>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</si>
  <si>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</si>
  <si>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</si>
  <si>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</si>
  <si>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</si>
  <si>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</si>
  <si>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</si>
  <si>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</si>
  <si>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</si>
  <si>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</si>
  <si>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</si>
  <si>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</si>
  <si>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</si>
  <si>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</si>
  <si>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</si>
  <si>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</si>
  <si>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</si>
  <si>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</si>
  <si>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</si>
  <si>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</si>
  <si>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</si>
  <si>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</si>
  <si>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</si>
  <si>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</si>
  <si>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</si>
  <si>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</si>
  <si>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</si>
  <si>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</si>
  <si>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</si>
  <si>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</si>
  <si>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</si>
  <si>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</si>
  <si>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</si>
  <si>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</si>
  <si>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</si>
  <si>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</si>
  <si>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</si>
  <si>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</si>
  <si>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</si>
  <si>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</si>
  <si>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</si>
  <si>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</si>
  <si>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</si>
  <si>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</si>
  <si>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</si>
  <si>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</si>
  <si>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</si>
  <si>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</si>
  <si>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</si>
  <si>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</si>
  <si>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</si>
  <si>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</si>
  <si>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</si>
  <si>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</si>
  <si>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</si>
  <si>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</si>
  <si>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</si>
  <si>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</si>
  <si>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</si>
  <si>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</si>
  <si>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</si>
  <si>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</si>
  <si>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</si>
  <si>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</si>
  <si>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</si>
  <si>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</si>
  <si>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</si>
  <si>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</si>
  <si>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</si>
  <si>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</si>
  <si>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</si>
  <si>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</si>
  <si>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</si>
  <si>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</si>
  <si>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</si>
  <si>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</si>
  <si>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</si>
  <si>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</si>
  <si>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</si>
  <si>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</si>
  <si>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</si>
  <si>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</si>
  <si>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</si>
  <si>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</si>
  <si>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</si>
  <si>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</si>
  <si>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</si>
  <si>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</si>
  <si>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</si>
  <si>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</si>
  <si>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</si>
  <si>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</si>
  <si>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</si>
  <si>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</si>
  <si>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</si>
  <si>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</si>
  <si>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</si>
  <si>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</si>
  <si>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</si>
  <si>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</si>
  <si>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</si>
  <si>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</si>
  <si>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</si>
  <si>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</si>
  <si>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</si>
  <si>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</si>
  <si>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</si>
  <si>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</si>
  <si>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</si>
  <si>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</si>
  <si>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</si>
  <si>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</si>
  <si>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</si>
  <si>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</si>
  <si>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</si>
  <si>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</si>
  <si>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</si>
  <si>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</si>
  <si>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</si>
  <si>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</si>
  <si>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</si>
  <si>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</si>
  <si>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</si>
  <si>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</si>
  <si>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</si>
  <si>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</si>
  <si>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</si>
  <si>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</si>
  <si>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</si>
  <si>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</si>
  <si>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</si>
  <si>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</si>
  <si>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</si>
  <si>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</si>
  <si>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</si>
  <si>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</si>
  <si>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</si>
  <si>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</si>
  <si>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</si>
  <si>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</si>
  <si>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</si>
  <si>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</si>
  <si>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</si>
  <si>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</si>
  <si>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</si>
  <si>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</si>
  <si>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</si>
  <si>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</si>
  <si>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</si>
  <si>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</si>
  <si>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</si>
  <si>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</si>
  <si>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</si>
  <si>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</si>
  <si>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</si>
  <si>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</si>
  <si>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</si>
  <si>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</si>
  <si>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</si>
  <si>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</si>
  <si>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</si>
  <si>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</si>
  <si>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</si>
  <si>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</si>
  <si>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</si>
  <si>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</si>
  <si>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</si>
  <si>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</si>
  <si>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</si>
  <si>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</si>
  <si>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</si>
  <si>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</si>
  <si>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</si>
  <si>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</si>
  <si>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</si>
  <si>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</si>
  <si>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</si>
  <si>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</si>
  <si>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</si>
  <si>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</si>
  <si>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</si>
  <si>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</si>
  <si>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</si>
  <si>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</si>
  <si>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</si>
  <si>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</si>
  <si>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</si>
  <si>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</si>
  <si>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</si>
  <si>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</si>
  <si>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</si>
  <si>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</si>
  <si>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</si>
  <si>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</si>
  <si>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</si>
  <si>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</si>
  <si>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</si>
  <si>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</si>
  <si>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</si>
  <si>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</si>
  <si>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</si>
  <si>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</si>
  <si>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</si>
  <si>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</si>
  <si>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</si>
  <si>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</si>
  <si>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</si>
  <si>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</si>
  <si>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</si>
  <si>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</si>
  <si>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</si>
  <si>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</si>
  <si>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</si>
  <si>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</si>
  <si>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</si>
  <si>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</si>
  <si>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</si>
  <si>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</si>
  <si>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</si>
  <si>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</si>
  <si>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</si>
  <si>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</si>
  <si>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</si>
  <si>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</si>
  <si>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</si>
  <si>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</si>
  <si>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</si>
  <si>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</si>
  <si>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</si>
  <si>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</si>
  <si>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</si>
  <si>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</si>
  <si>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</si>
  <si>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</si>
  <si>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</si>
  <si>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</si>
  <si>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</si>
  <si>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</si>
  <si>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</si>
  <si>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</si>
  <si>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</si>
  <si>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</si>
  <si>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</si>
  <si>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</si>
  <si>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</si>
  <si>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</si>
  <si>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</si>
  <si>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</si>
  <si>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</si>
  <si>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</si>
  <si>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</si>
  <si>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</si>
  <si>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</si>
  <si>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</si>
  <si>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</si>
  <si>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</si>
  <si>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</si>
  <si>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</si>
  <si>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</si>
  <si>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</si>
  <si>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</si>
  <si>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</si>
  <si>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</si>
  <si>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</si>
  <si>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</si>
  <si>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</si>
  <si>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</si>
  <si>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</si>
  <si>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</si>
  <si>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</si>
  <si>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</si>
  <si>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</si>
  <si>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</si>
  <si>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</si>
  <si>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</si>
  <si>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</si>
  <si>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</si>
  <si>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</si>
  <si>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</si>
  <si>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</si>
  <si>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</si>
  <si>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</si>
  <si>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</si>
  <si>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</si>
  <si>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</si>
  <si>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</si>
  <si>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</si>
  <si>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</si>
  <si>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</si>
  <si>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</si>
  <si>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</si>
  <si>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</si>
  <si>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</si>
  <si>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</si>
  <si>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</si>
  <si>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</si>
  <si>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</si>
  <si>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</si>
  <si>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</si>
  <si>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</si>
  <si>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</si>
  <si>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</si>
  <si>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</si>
  <si>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</si>
  <si>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</si>
  <si>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</si>
  <si>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</si>
  <si>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</si>
  <si>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</si>
  <si>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</si>
  <si>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</si>
  <si>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</si>
  <si>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</si>
  <si>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</si>
  <si>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</si>
  <si>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</si>
  <si>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</si>
  <si>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</si>
  <si>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</si>
  <si>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</si>
  <si>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</si>
  <si>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</si>
  <si>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</si>
  <si>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</si>
  <si>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</si>
  <si>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</si>
  <si>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</si>
  <si>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</si>
  <si>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</si>
  <si>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</si>
  <si>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</si>
  <si>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</si>
  <si>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</si>
  <si>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</si>
  <si>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</si>
  <si>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</si>
  <si>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</si>
  <si>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</si>
  <si>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</si>
  <si>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</si>
  <si>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</si>
  <si>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</si>
  <si>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</si>
  <si>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</si>
  <si>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</si>
  <si>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</si>
  <si>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</si>
  <si>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</si>
  <si>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</si>
  <si>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</si>
  <si>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</si>
  <si>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</si>
  <si>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</si>
  <si>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</si>
  <si>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</si>
  <si>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</si>
  <si>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</si>
  <si>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</si>
  <si>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</si>
  <si>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</si>
  <si>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</si>
  <si>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</si>
  <si>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</si>
  <si>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</si>
  <si>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</si>
  <si>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</si>
  <si>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</si>
  <si>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</si>
  <si>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</si>
  <si>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</si>
  <si>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</si>
  <si>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</si>
  <si>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</si>
  <si>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</si>
  <si>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</si>
  <si>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</si>
  <si>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</si>
  <si>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</si>
  <si>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</si>
  <si>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</si>
  <si>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</si>
  <si>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</si>
  <si>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</si>
  <si>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</si>
  <si>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</si>
  <si>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</si>
  <si>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</si>
  <si>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</si>
  <si>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</si>
  <si>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</si>
  <si>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</si>
  <si>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</si>
  <si>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</si>
  <si>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</si>
  <si>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</si>
  <si>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</si>
  <si>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</si>
  <si>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</si>
  <si>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</si>
  <si>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</si>
  <si>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</si>
  <si>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</si>
  <si>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</si>
  <si>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</si>
  <si>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</si>
  <si>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</si>
  <si>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</si>
  <si>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</si>
  <si>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</si>
  <si>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</si>
  <si>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</si>
  <si>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</si>
  <si>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</si>
  <si>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</si>
  <si>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</si>
  <si>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</si>
  <si>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</si>
  <si>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</si>
  <si>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</si>
  <si>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</si>
  <si>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</si>
  <si>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</si>
  <si>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</si>
  <si>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</si>
  <si>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</si>
  <si>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</si>
  <si>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</si>
  <si>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</si>
  <si>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</si>
  <si>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</si>
  <si>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</si>
  <si>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</si>
  <si>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</si>
  <si>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</si>
  <si>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</si>
  <si>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</si>
  <si>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</si>
  <si>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</si>
  <si>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</si>
  <si>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</si>
  <si>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</si>
  <si>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</si>
  <si>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</si>
  <si>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</si>
  <si>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</si>
  <si>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</si>
  <si>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</si>
  <si>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</si>
  <si>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</si>
  <si>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</si>
  <si>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</si>
  <si>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</si>
  <si>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</si>
  <si>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</si>
  <si>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</si>
  <si>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</si>
  <si>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</si>
  <si>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</si>
  <si>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</si>
  <si>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</si>
  <si>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</si>
  <si>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</si>
  <si>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</si>
  <si>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</si>
  <si>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</si>
  <si>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</si>
  <si>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</si>
  <si>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</si>
  <si>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</si>
  <si>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</si>
  <si>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</si>
  <si>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</si>
  <si>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</si>
  <si>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</si>
  <si>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</si>
  <si>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</si>
  <si>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</si>
  <si>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</si>
  <si>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</si>
  <si>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</si>
  <si>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</si>
  <si>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</si>
  <si>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</si>
  <si>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</si>
  <si>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</si>
  <si>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</si>
  <si>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</si>
  <si>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</si>
  <si>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</si>
  <si>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</si>
  <si>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</si>
  <si>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</si>
  <si>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</si>
  <si>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</si>
  <si>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</si>
  <si>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</si>
  <si>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</si>
  <si>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</si>
  <si>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</si>
  <si>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</si>
  <si>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</si>
  <si>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</si>
  <si>
    <t>Działanie 1.1 Nowoczesna infrastruktura badawcza publicznych jednostek naukowych</t>
  </si>
  <si>
    <t>Działanie 1.4  Nowe modele biznesowe i ekspansja</t>
  </si>
  <si>
    <t>Działanie 1.5 Nowoczesne firmy</t>
  </si>
  <si>
    <t>Działanie 3.1  Cyfrowa dostępność informacji sektora publicznego oraz wysoka jakość e-usług publicznych</t>
  </si>
  <si>
    <t>Działanie 3.2 E-zdrowie</t>
  </si>
  <si>
    <t xml:space="preserve">Działanie 6.1 Rozwój oferty instytucji kultury </t>
  </si>
  <si>
    <t>Działanie 6.2. Dziedzictwo kulturowe</t>
  </si>
  <si>
    <t>Działanie 6.3 Dziedzictwo naturalne</t>
  </si>
  <si>
    <t>Działanie 8.1 Rewitalizacja obszarów miejskich</t>
  </si>
  <si>
    <t>Działanie 8.2 Rewitalizacja miejskiego obszaru funkcjonalnego Elbląga – ZIT bis</t>
  </si>
  <si>
    <t>Działanie 8.3 Rewitalizacja miejskiego obszaru funkcjonalnego Ełku – ZIT bis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</si>
</sst>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87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30" xfId="0" applyNumberFormat="1" applyFont="1" applyFill="1" applyBorder="1" applyAlignment="1">
      <alignment vertical="top" wrapText="1"/>
    </xf>
    <xf numFmtId="3" fontId="9" fillId="2" borderId="3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3" fontId="11" fillId="9" borderId="11" xfId="0" applyNumberFormat="1" applyFont="1" applyFill="1" applyBorder="1" applyAlignment="1">
      <alignment vertical="top" wrapText="1"/>
    </xf>
    <xf numFmtId="0" fontId="11" fillId="9" borderId="11" xfId="0" applyFont="1" applyFill="1" applyBorder="1" applyAlignment="1">
      <alignment horizontal="center" vertical="top" wrapText="1"/>
    </xf>
    <xf numFmtId="4" fontId="9" fillId="2" borderId="34" xfId="0" applyNumberFormat="1" applyFont="1" applyFill="1" applyBorder="1" applyAlignment="1">
      <alignment vertical="top"/>
    </xf>
    <xf numFmtId="4" fontId="9" fillId="2" borderId="20" xfId="0" applyNumberFormat="1" applyFont="1" applyFill="1" applyBorder="1" applyAlignment="1">
      <alignment vertical="top"/>
    </xf>
    <xf numFmtId="4" fontId="9" fillId="2" borderId="42" xfId="0" applyNumberFormat="1" applyFont="1" applyFill="1" applyBorder="1" applyAlignment="1">
      <alignment vertical="top"/>
    </xf>
    <xf numFmtId="4" fontId="9" fillId="5" borderId="29" xfId="0" applyNumberFormat="1" applyFont="1" applyFill="1" applyBorder="1" applyAlignment="1">
      <alignment vertical="top"/>
    </xf>
    <xf numFmtId="4" fontId="9" fillId="5" borderId="40" xfId="0" applyNumberFormat="1" applyFont="1" applyFill="1" applyBorder="1" applyAlignment="1">
      <alignment vertical="top"/>
    </xf>
    <xf numFmtId="9" fontId="30" fillId="5" borderId="23" xfId="6" applyFont="1" applyFill="1" applyBorder="1" applyAlignment="1">
      <alignment vertical="top"/>
    </xf>
    <xf numFmtId="1" fontId="9" fillId="5" borderId="11" xfId="6" applyNumberFormat="1" applyFont="1" applyFill="1" applyBorder="1" applyAlignment="1">
      <alignment horizontal="center" vertical="top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38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1"/>
      <color rgb="FFFFDD5F"/>
      <color rgb="FFFFEB7D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.czyczel/Ustawienia%20lokalne/Temporary%20Internet%20Files/Content.Outlook/7UTIE2S0/!Biznesplan%202015-07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1"/>
  <sheetViews>
    <sheetView tabSelected="1" topLeftCell="A212" zoomScale="60" zoomScaleNormal="60" workbookViewId="0">
      <selection sqref="A1:U1048576"/>
    </sheetView>
  </sheetViews>
  <sheetFormatPr defaultColWidth="0" defaultRowHeight="11.25" zeroHeight="1"/>
  <cols>
    <col min="1" max="1" width="4.42578125" style="1" customWidth="1"/>
    <col min="2" max="2" width="54.710937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8" customFormat="1" ht="15.75">
      <c r="A1" s="47" t="s">
        <v>126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416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65" t="s">
        <v>530</v>
      </c>
      <c r="D3" s="666"/>
      <c r="E3" s="666"/>
      <c r="F3" s="667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396</v>
      </c>
      <c r="C4" s="153" t="s">
        <v>9</v>
      </c>
      <c r="D4" s="431"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417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402</v>
      </c>
      <c r="W5" s="368"/>
      <c r="X5" s="368"/>
      <c r="Y5" s="368"/>
      <c r="Z5" s="368"/>
      <c r="AA5" s="368"/>
      <c r="AB5" s="368"/>
      <c r="AC5" s="368" t="s">
        <v>401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495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464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>
      <c r="A8" s="362" t="s">
        <v>418</v>
      </c>
      <c r="B8" s="363" t="s">
        <v>419</v>
      </c>
      <c r="C8" s="364"/>
      <c r="D8" s="432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402</v>
      </c>
      <c r="W8" s="368"/>
      <c r="X8" s="368"/>
      <c r="Y8" s="368"/>
      <c r="Z8" s="368"/>
      <c r="AA8" s="368"/>
      <c r="AB8" s="368"/>
      <c r="AC8" s="368" t="s">
        <v>401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>
      <c r="A9" s="110">
        <v>1</v>
      </c>
      <c r="B9" s="86" t="s">
        <v>398</v>
      </c>
      <c r="C9" s="153" t="s">
        <v>4</v>
      </c>
      <c r="D9" s="434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>
      <c r="A10" s="110" t="s">
        <v>35</v>
      </c>
      <c r="B10" s="86" t="s">
        <v>263</v>
      </c>
      <c r="C10" s="153" t="s">
        <v>80</v>
      </c>
      <c r="D10" s="433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>
      <c r="A11" s="110" t="s">
        <v>36</v>
      </c>
      <c r="B11" s="86" t="s">
        <v>264</v>
      </c>
      <c r="C11" s="153" t="s">
        <v>4</v>
      </c>
      <c r="D11" s="434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>
      <c r="A12" s="110">
        <v>3</v>
      </c>
      <c r="B12" s="86" t="s">
        <v>265</v>
      </c>
      <c r="C12" s="153" t="s">
        <v>80</v>
      </c>
      <c r="D12" s="433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>
      <c r="A13" s="362" t="s">
        <v>420</v>
      </c>
      <c r="B13" s="363" t="s">
        <v>421</v>
      </c>
      <c r="C13" s="364"/>
      <c r="D13" s="432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402</v>
      </c>
      <c r="W13" s="368"/>
      <c r="X13" s="368"/>
      <c r="Y13" s="368"/>
      <c r="Z13" s="368"/>
      <c r="AA13" s="368"/>
      <c r="AB13" s="368"/>
      <c r="AC13" s="368" t="s">
        <v>401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>
      <c r="A14" s="110">
        <v>1</v>
      </c>
      <c r="B14" s="86" t="s">
        <v>465</v>
      </c>
      <c r="C14" s="153" t="s">
        <v>80</v>
      </c>
      <c r="D14" s="435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.25" thickBot="1">
      <c r="A15" s="110">
        <v>2</v>
      </c>
      <c r="B15" s="86" t="s">
        <v>466</v>
      </c>
      <c r="C15" s="158" t="s">
        <v>4</v>
      </c>
      <c r="D15" s="434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422</v>
      </c>
      <c r="B16" s="363" t="s">
        <v>423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467</v>
      </c>
      <c r="C17" s="158" t="s">
        <v>34</v>
      </c>
      <c r="D17" s="436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>
      <c r="A18" s="110">
        <v>2</v>
      </c>
      <c r="B18" s="86" t="s">
        <v>468</v>
      </c>
      <c r="C18" s="158" t="s">
        <v>34</v>
      </c>
      <c r="D18" s="436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>
      <c r="A19" s="110">
        <v>3</v>
      </c>
      <c r="B19" s="86" t="s">
        <v>469</v>
      </c>
      <c r="C19" s="158" t="s">
        <v>34</v>
      </c>
      <c r="D19" s="436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>
      <c r="A20" s="362" t="s">
        <v>424</v>
      </c>
      <c r="B20" s="363" t="s">
        <v>425</v>
      </c>
      <c r="C20" s="428"/>
      <c r="D20" s="43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402</v>
      </c>
      <c r="W20" s="368"/>
      <c r="X20" s="368"/>
      <c r="Y20" s="368"/>
      <c r="Z20" s="368"/>
      <c r="AA20" s="368"/>
      <c r="AB20" s="368"/>
      <c r="AC20" s="368" t="s">
        <v>401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>
      <c r="A21" s="110" t="s">
        <v>11</v>
      </c>
      <c r="B21" s="28" t="s">
        <v>187</v>
      </c>
      <c r="C21" s="437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 t="s">
        <v>12</v>
      </c>
      <c r="B22" s="28" t="s">
        <v>188</v>
      </c>
      <c r="C22" s="437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>
      <c r="A23" s="110" t="s">
        <v>35</v>
      </c>
      <c r="B23" s="28" t="s">
        <v>201</v>
      </c>
      <c r="C23" s="617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>
      <c r="A24" s="110" t="s">
        <v>426</v>
      </c>
      <c r="B24" s="28" t="s">
        <v>202</v>
      </c>
      <c r="C24" s="438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23" t="s">
        <v>427</v>
      </c>
      <c r="B25" s="78" t="s">
        <v>203</v>
      </c>
      <c r="C25" s="438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384" customFormat="1" ht="21.75" customHeight="1">
      <c r="A26" s="383" t="s">
        <v>127</v>
      </c>
      <c r="B26" s="384" t="s">
        <v>128</v>
      </c>
    </row>
    <row r="27" spans="1:36" s="363" customFormat="1" ht="18.75" customHeight="1" thickBot="1">
      <c r="A27" s="362"/>
      <c r="B27" s="363" t="s">
        <v>88</v>
      </c>
      <c r="C27" s="450"/>
      <c r="D27" s="450"/>
      <c r="E27" s="450"/>
      <c r="F27" s="450"/>
    </row>
    <row r="28" spans="1:36" s="70" customFormat="1" ht="13.5" customHeight="1" thickBot="1">
      <c r="A28" s="110">
        <v>1</v>
      </c>
      <c r="B28" s="77" t="s">
        <v>399</v>
      </c>
      <c r="C28" s="668"/>
      <c r="D28" s="669"/>
      <c r="E28" s="669"/>
      <c r="F28" s="67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70" customFormat="1" ht="12" thickBot="1">
      <c r="A29" s="45" t="s">
        <v>10</v>
      </c>
      <c r="B29" s="11" t="s">
        <v>89</v>
      </c>
      <c r="C29" s="171" t="s">
        <v>0</v>
      </c>
      <c r="D29" s="456" t="str">
        <f>IF(Analiza!G$79="","",Analiza!G$79)</f>
        <v>Faza oper.</v>
      </c>
      <c r="E29" s="456" t="str">
        <f>IF(Analiza!H$79="","",Analiza!H$79)</f>
        <v>Faza oper.</v>
      </c>
      <c r="F29" s="456" t="str">
        <f>IF(Analiza!I$79="","",Analiza!I$79)</f>
        <v>Faza oper.</v>
      </c>
      <c r="G29" s="456" t="str">
        <f>IF(Analiza!J$79="","",Analiza!J$79)</f>
        <v>Faza oper.</v>
      </c>
      <c r="H29" s="456" t="str">
        <f>IF(Analiza!K$79="","",Analiza!K$79)</f>
        <v>Faza oper.</v>
      </c>
      <c r="I29" s="456" t="str">
        <f>IF(Analiza!L$79="","",Analiza!L$79)</f>
        <v>Faza oper.</v>
      </c>
      <c r="J29" s="456" t="str">
        <f>IF(Analiza!M$79="","",Analiza!M$79)</f>
        <v>Faza oper.</v>
      </c>
      <c r="K29" s="456" t="str">
        <f>IF(Analiza!N$79="","",Analiza!N$79)</f>
        <v>Faza oper.</v>
      </c>
      <c r="L29" s="456" t="str">
        <f>IF(Analiza!O$79="","",Analiza!O$79)</f>
        <v>Faza oper.</v>
      </c>
      <c r="M29" s="456" t="str">
        <f>IF(Analiza!P$79="","",Analiza!P$79)</f>
        <v>Faza oper.</v>
      </c>
      <c r="N29" s="456" t="str">
        <f>IF(Analiza!Q$79="","",Analiza!Q$79)</f>
        <v>Faza oper.</v>
      </c>
      <c r="O29" s="456" t="str">
        <f>IF(Analiza!R$79="","",Analiza!R$79)</f>
        <v>Faza oper.</v>
      </c>
      <c r="P29" s="456" t="str">
        <f>IF(Analiza!S$79="","",Analiza!S$79)</f>
        <v>Faza oper.</v>
      </c>
      <c r="Q29" s="456" t="str">
        <f>IF(Analiza!T$79="","",Analiza!T$79)</f>
        <v>Faza oper.</v>
      </c>
      <c r="R29" s="456" t="str">
        <f>IF(Analiza!U$79="","",Analiza!U$79)</f>
        <v>Faza oper.</v>
      </c>
      <c r="S29" s="456" t="str">
        <f>IF(Analiza!V$79="","",Analiza!V$79)</f>
        <v/>
      </c>
      <c r="T29" s="456" t="str">
        <f>IF(Analiza!W$79="","",Analiza!W$79)</f>
        <v/>
      </c>
      <c r="U29" s="456" t="str">
        <f>IF(Analiza!X$79="","",Analiza!X$79)</f>
        <v/>
      </c>
      <c r="V29" s="456" t="str">
        <f>IF(Analiza!Y$79="","",Analiza!Y$79)</f>
        <v/>
      </c>
      <c r="W29" s="456" t="str">
        <f>IF(Analiza!Z$79="","",Analiza!Z$79)</f>
        <v/>
      </c>
      <c r="X29" s="456" t="str">
        <f>IF(Analiza!AA$79="","",Analiza!AA$79)</f>
        <v/>
      </c>
      <c r="Y29" s="456" t="str">
        <f>IF(Analiza!AB$79="","",Analiza!AB$79)</f>
        <v/>
      </c>
      <c r="Z29" s="456" t="str">
        <f>IF(Analiza!AC$79="","",Analiza!AC$79)</f>
        <v/>
      </c>
      <c r="AA29" s="456" t="str">
        <f>IF(Analiza!AD$79="","",Analiza!AD$79)</f>
        <v/>
      </c>
      <c r="AB29" s="456" t="str">
        <f>IF(Analiza!AE$79="","",Analiza!AE$79)</f>
        <v/>
      </c>
      <c r="AC29" s="456" t="str">
        <f>IF(Analiza!AF$79="","",Analiza!AF$79)</f>
        <v/>
      </c>
      <c r="AD29" s="456" t="str">
        <f>IF(Analiza!AG$79="","",Analiza!AG$79)</f>
        <v/>
      </c>
      <c r="AE29" s="456" t="str">
        <f>IF(Analiza!AH$79="","",Analiza!AH$79)</f>
        <v/>
      </c>
      <c r="AF29" s="456" t="str">
        <f>IF(Analiza!AI$79="","",Analiza!AI$79)</f>
        <v/>
      </c>
      <c r="AG29" s="456" t="str">
        <f>IF(Analiza!AJ$79="","",Analiza!AJ$79)</f>
        <v/>
      </c>
    </row>
    <row r="30" spans="1:36" s="70" customFormat="1" ht="12" thickBot="1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633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60"/>
    </row>
    <row r="31" spans="1:36" s="70" customFormat="1">
      <c r="A31" s="110">
        <v>3</v>
      </c>
      <c r="B31" s="28" t="str">
        <f>CONCATENATE("Proszę określić miarę rezultatu dla wariantu II: ",$C$28," w latach")</f>
        <v>Proszę określić miarę rezultatu dla wariantu II:  w latach</v>
      </c>
      <c r="C31" s="636" t="str">
        <f>IF(C30="","",C30)</f>
        <v/>
      </c>
      <c r="D31" s="63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2"/>
    </row>
    <row r="32" spans="1:36" s="70" customFormat="1" ht="12" thickBot="1">
      <c r="A32" s="110">
        <v>4</v>
      </c>
      <c r="B32" s="28" t="str">
        <f>CONCATENATE("Proszę określić miarę rezultatu dla wariantu III: ",$C$28," w latach")</f>
        <v>Proszę określić miarę rezultatu dla wariantu III:  w latach</v>
      </c>
      <c r="C32" s="637" t="str">
        <f>IF(C30="","",C30)</f>
        <v/>
      </c>
      <c r="D32" s="635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5"/>
    </row>
    <row r="33" spans="1:36" s="363" customFormat="1" ht="21" customHeight="1">
      <c r="A33" s="362"/>
      <c r="B33" s="363" t="s">
        <v>91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</row>
    <row r="34" spans="1:36" s="13" customFormat="1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6" s="5" customFormat="1" ht="12" thickBot="1">
      <c r="A35" s="45" t="s">
        <v>10</v>
      </c>
      <c r="B35" s="16" t="s">
        <v>2</v>
      </c>
      <c r="C35" s="12" t="s">
        <v>0</v>
      </c>
      <c r="D35" s="456" t="str">
        <f>IF(Analiza!G$79="","",Analiza!G$79)</f>
        <v>Faza oper.</v>
      </c>
      <c r="E35" s="456" t="str">
        <f>IF(Analiza!H$79="","",Analiza!H$79)</f>
        <v>Faza oper.</v>
      </c>
      <c r="F35" s="456" t="str">
        <f>IF(Analiza!I$79="","",Analiza!I$79)</f>
        <v>Faza oper.</v>
      </c>
      <c r="G35" s="456" t="str">
        <f>IF(Analiza!J$79="","",Analiza!J$79)</f>
        <v>Faza oper.</v>
      </c>
      <c r="H35" s="456" t="str">
        <f>IF(Analiza!K$79="","",Analiza!K$79)</f>
        <v>Faza oper.</v>
      </c>
      <c r="I35" s="456" t="str">
        <f>IF(Analiza!L$79="","",Analiza!L$79)</f>
        <v>Faza oper.</v>
      </c>
      <c r="J35" s="456" t="str">
        <f>IF(Analiza!M$79="","",Analiza!M$79)</f>
        <v>Faza oper.</v>
      </c>
      <c r="K35" s="456" t="str">
        <f>IF(Analiza!N$79="","",Analiza!N$79)</f>
        <v>Faza oper.</v>
      </c>
      <c r="L35" s="456" t="str">
        <f>IF(Analiza!O$79="","",Analiza!O$79)</f>
        <v>Faza oper.</v>
      </c>
      <c r="M35" s="456" t="str">
        <f>IF(Analiza!P$79="","",Analiza!P$79)</f>
        <v>Faza oper.</v>
      </c>
      <c r="N35" s="456" t="str">
        <f>IF(Analiza!Q$79="","",Analiza!Q$79)</f>
        <v>Faza oper.</v>
      </c>
      <c r="O35" s="456" t="str">
        <f>IF(Analiza!R$79="","",Analiza!R$79)</f>
        <v>Faza oper.</v>
      </c>
      <c r="P35" s="456" t="str">
        <f>IF(Analiza!S$79="","",Analiza!S$79)</f>
        <v>Faza oper.</v>
      </c>
      <c r="Q35" s="456" t="str">
        <f>IF(Analiza!T$79="","",Analiza!T$79)</f>
        <v>Faza oper.</v>
      </c>
      <c r="R35" s="456" t="str">
        <f>IF(Analiza!U$79="","",Analiza!U$79)</f>
        <v>Faza oper.</v>
      </c>
      <c r="S35" s="456" t="str">
        <f>IF(Analiza!V$79="","",Analiza!V$79)</f>
        <v/>
      </c>
      <c r="T35" s="456" t="str">
        <f>IF(Analiza!W$79="","",Analiza!W$79)</f>
        <v/>
      </c>
      <c r="U35" s="456" t="str">
        <f>IF(Analiza!X$79="","",Analiza!X$79)</f>
        <v/>
      </c>
      <c r="V35" s="456" t="str">
        <f>IF(Analiza!Y$79="","",Analiza!Y$79)</f>
        <v/>
      </c>
      <c r="W35" s="456" t="str">
        <f>IF(Analiza!Z$79="","",Analiza!Z$79)</f>
        <v/>
      </c>
      <c r="X35" s="456" t="str">
        <f>IF(Analiza!AA$79="","",Analiza!AA$79)</f>
        <v/>
      </c>
      <c r="Y35" s="456" t="str">
        <f>IF(Analiza!AB$79="","",Analiza!AB$79)</f>
        <v/>
      </c>
      <c r="Z35" s="456" t="str">
        <f>IF(Analiza!AC$79="","",Analiza!AC$79)</f>
        <v/>
      </c>
      <c r="AA35" s="456" t="str">
        <f>IF(Analiza!AD$79="","",Analiza!AD$79)</f>
        <v/>
      </c>
      <c r="AB35" s="456" t="str">
        <f>IF(Analiza!AE$79="","",Analiza!AE$79)</f>
        <v/>
      </c>
      <c r="AC35" s="456" t="str">
        <f>IF(Analiza!AF$79="","",Analiza!AF$79)</f>
        <v/>
      </c>
      <c r="AD35" s="456" t="str">
        <f>IF(Analiza!AG$79="","",Analiza!AG$79)</f>
        <v/>
      </c>
      <c r="AE35" s="456" t="str">
        <f>IF(Analiza!AH$79="","",Analiza!AH$79)</f>
        <v/>
      </c>
      <c r="AF35" s="456" t="str">
        <f>IF(Analiza!AI$79="","",Analiza!AI$79)</f>
        <v/>
      </c>
      <c r="AG35" s="456" t="str">
        <f>IF(Analiza!AJ$79="","",Analiza!AJ$79)</f>
        <v/>
      </c>
    </row>
    <row r="36" spans="1:36" s="5" customFormat="1">
      <c r="A36" s="42">
        <v>2</v>
      </c>
      <c r="B36" s="29" t="s">
        <v>63</v>
      </c>
      <c r="C36" s="466" t="s">
        <v>1</v>
      </c>
      <c r="D36" s="468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70"/>
    </row>
    <row r="37" spans="1:36" s="5" customFormat="1">
      <c r="A37" s="42">
        <v>3</v>
      </c>
      <c r="B37" s="29" t="s">
        <v>64</v>
      </c>
      <c r="C37" s="466" t="s">
        <v>1</v>
      </c>
      <c r="D37" s="47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2"/>
    </row>
    <row r="38" spans="1:36" s="5" customFormat="1" ht="12" thickBot="1">
      <c r="A38" s="43">
        <v>4</v>
      </c>
      <c r="B38" s="31" t="s">
        <v>65</v>
      </c>
      <c r="C38" s="467" t="s">
        <v>1</v>
      </c>
      <c r="D38" s="473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5"/>
    </row>
    <row r="39" spans="1:36" s="13" customFormat="1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 s="70" customFormat="1" ht="12" thickBot="1">
      <c r="A40" s="45" t="s">
        <v>10</v>
      </c>
      <c r="B40" s="177" t="s">
        <v>2</v>
      </c>
      <c r="C40" s="171" t="s">
        <v>0</v>
      </c>
      <c r="D40" s="456" t="str">
        <f>IF(Analiza!G$79="","",Analiza!G$79)</f>
        <v>Faza oper.</v>
      </c>
      <c r="E40" s="456" t="str">
        <f>IF(Analiza!H$79="","",Analiza!H$79)</f>
        <v>Faza oper.</v>
      </c>
      <c r="F40" s="456" t="str">
        <f>IF(Analiza!I$79="","",Analiza!I$79)</f>
        <v>Faza oper.</v>
      </c>
      <c r="G40" s="456" t="str">
        <f>IF(Analiza!J$79="","",Analiza!J$79)</f>
        <v>Faza oper.</v>
      </c>
      <c r="H40" s="456" t="str">
        <f>IF(Analiza!K$79="","",Analiza!K$79)</f>
        <v>Faza oper.</v>
      </c>
      <c r="I40" s="456" t="str">
        <f>IF(Analiza!L$79="","",Analiza!L$79)</f>
        <v>Faza oper.</v>
      </c>
      <c r="J40" s="456" t="str">
        <f>IF(Analiza!M$79="","",Analiza!M$79)</f>
        <v>Faza oper.</v>
      </c>
      <c r="K40" s="456" t="str">
        <f>IF(Analiza!N$79="","",Analiza!N$79)</f>
        <v>Faza oper.</v>
      </c>
      <c r="L40" s="456" t="str">
        <f>IF(Analiza!O$79="","",Analiza!O$79)</f>
        <v>Faza oper.</v>
      </c>
      <c r="M40" s="456" t="str">
        <f>IF(Analiza!P$79="","",Analiza!P$79)</f>
        <v>Faza oper.</v>
      </c>
      <c r="N40" s="456" t="str">
        <f>IF(Analiza!Q$79="","",Analiza!Q$79)</f>
        <v>Faza oper.</v>
      </c>
      <c r="O40" s="456" t="str">
        <f>IF(Analiza!R$79="","",Analiza!R$79)</f>
        <v>Faza oper.</v>
      </c>
      <c r="P40" s="456" t="str">
        <f>IF(Analiza!S$79="","",Analiza!S$79)</f>
        <v>Faza oper.</v>
      </c>
      <c r="Q40" s="456" t="str">
        <f>IF(Analiza!T$79="","",Analiza!T$79)</f>
        <v>Faza oper.</v>
      </c>
      <c r="R40" s="456" t="str">
        <f>IF(Analiza!U$79="","",Analiza!U$79)</f>
        <v>Faza oper.</v>
      </c>
      <c r="S40" s="456" t="str">
        <f>IF(Analiza!V$79="","",Analiza!V$79)</f>
        <v/>
      </c>
      <c r="T40" s="456" t="str">
        <f>IF(Analiza!W$79="","",Analiza!W$79)</f>
        <v/>
      </c>
      <c r="U40" s="456" t="str">
        <f>IF(Analiza!X$79="","",Analiza!X$79)</f>
        <v/>
      </c>
      <c r="V40" s="456" t="str">
        <f>IF(Analiza!Y$79="","",Analiza!Y$79)</f>
        <v/>
      </c>
      <c r="W40" s="456" t="str">
        <f>IF(Analiza!Z$79="","",Analiza!Z$79)</f>
        <v/>
      </c>
      <c r="X40" s="456" t="str">
        <f>IF(Analiza!AA$79="","",Analiza!AA$79)</f>
        <v/>
      </c>
      <c r="Y40" s="456" t="str">
        <f>IF(Analiza!AB$79="","",Analiza!AB$79)</f>
        <v/>
      </c>
      <c r="Z40" s="456" t="str">
        <f>IF(Analiza!AC$79="","",Analiza!AC$79)</f>
        <v/>
      </c>
      <c r="AA40" s="456" t="str">
        <f>IF(Analiza!AD$79="","",Analiza!AD$79)</f>
        <v/>
      </c>
      <c r="AB40" s="456" t="str">
        <f>IF(Analiza!AE$79="","",Analiza!AE$79)</f>
        <v/>
      </c>
      <c r="AC40" s="456" t="str">
        <f>IF(Analiza!AF$79="","",Analiza!AF$79)</f>
        <v/>
      </c>
      <c r="AD40" s="456" t="str">
        <f>IF(Analiza!AG$79="","",Analiza!AG$79)</f>
        <v/>
      </c>
      <c r="AE40" s="456" t="str">
        <f>IF(Analiza!AH$79="","",Analiza!AH$79)</f>
        <v/>
      </c>
      <c r="AF40" s="456" t="str">
        <f>IF(Analiza!AI$79="","",Analiza!AI$79)</f>
        <v/>
      </c>
      <c r="AG40" s="456" t="str">
        <f>IF(Analiza!AJ$79="","",Analiza!AJ$79)</f>
        <v/>
      </c>
    </row>
    <row r="41" spans="1:36" s="70" customFormat="1">
      <c r="A41" s="110">
        <v>2</v>
      </c>
      <c r="B41" s="111" t="s">
        <v>115</v>
      </c>
      <c r="C41" s="476" t="s">
        <v>1</v>
      </c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60"/>
    </row>
    <row r="42" spans="1:36" s="70" customFormat="1">
      <c r="A42" s="110">
        <v>3</v>
      </c>
      <c r="B42" s="111" t="s">
        <v>116</v>
      </c>
      <c r="C42" s="476" t="s">
        <v>1</v>
      </c>
      <c r="D42" s="461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2"/>
    </row>
    <row r="43" spans="1:36" s="70" customFormat="1" ht="12" thickBot="1">
      <c r="A43" s="123">
        <v>4</v>
      </c>
      <c r="B43" s="181" t="s">
        <v>117</v>
      </c>
      <c r="C43" s="477" t="s">
        <v>1</v>
      </c>
      <c r="D43" s="463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5"/>
    </row>
    <row r="44" spans="1:36" s="374" customFormat="1" ht="24" customHeight="1">
      <c r="A44" s="373" t="s">
        <v>129</v>
      </c>
      <c r="B44" s="374" t="s">
        <v>130</v>
      </c>
    </row>
    <row r="45" spans="1:36" s="363" customFormat="1" ht="19.5" customHeight="1">
      <c r="A45" s="362"/>
      <c r="B45" s="363" t="s">
        <v>105</v>
      </c>
    </row>
    <row r="46" spans="1:36" ht="11.25" customHeight="1">
      <c r="A46" s="653" t="s">
        <v>22</v>
      </c>
      <c r="B46" s="655" t="s">
        <v>146</v>
      </c>
      <c r="C46" s="651" t="s">
        <v>94</v>
      </c>
      <c r="D46" s="651" t="s">
        <v>61</v>
      </c>
      <c r="E46" s="661" t="s">
        <v>95</v>
      </c>
      <c r="F46" s="674" t="s">
        <v>112</v>
      </c>
      <c r="G46" s="385" t="str">
        <f>IF(Analiza!G$79="","",Analiza!G$79)</f>
        <v>Faza oper.</v>
      </c>
      <c r="H46" s="385" t="str">
        <f>IF(Analiza!H$79="","",Analiza!H$79)</f>
        <v>Faza oper.</v>
      </c>
      <c r="I46" s="385" t="str">
        <f>IF(Analiza!I$79="","",Analiza!I$79)</f>
        <v>Faza oper.</v>
      </c>
      <c r="J46" s="385" t="str">
        <f>IF(Analiza!J$79="","",Analiza!J$79)</f>
        <v>Faza oper.</v>
      </c>
      <c r="K46" s="385" t="str">
        <f>IF(Analiza!K$79="","",Analiza!K$79)</f>
        <v>Faza oper.</v>
      </c>
      <c r="L46" s="385" t="str">
        <f>IF(Analiza!L$79="","",Analiza!L$79)</f>
        <v>Faza oper.</v>
      </c>
      <c r="M46" s="385" t="str">
        <f>IF(Analiza!M$79="","",Analiza!M$79)</f>
        <v>Faza oper.</v>
      </c>
      <c r="N46" s="385" t="str">
        <f>IF(Analiza!N$79="","",Analiza!N$79)</f>
        <v>Faza oper.</v>
      </c>
      <c r="O46" s="385" t="str">
        <f>IF(Analiza!O$79="","",Analiza!O$79)</f>
        <v>Faza oper.</v>
      </c>
      <c r="P46" s="385" t="str">
        <f>IF(Analiza!P$79="","",Analiza!P$79)</f>
        <v>Faza oper.</v>
      </c>
      <c r="Q46" s="385" t="str">
        <f>IF(Analiza!Q$79="","",Analiza!Q$79)</f>
        <v>Faza oper.</v>
      </c>
      <c r="R46" s="385" t="str">
        <f>IF(Analiza!R$79="","",Analiza!R$79)</f>
        <v>Faza oper.</v>
      </c>
      <c r="S46" s="385" t="str">
        <f>IF(Analiza!S$79="","",Analiza!S$79)</f>
        <v>Faza oper.</v>
      </c>
      <c r="T46" s="385" t="str">
        <f>IF(Analiza!T$79="","",Analiza!T$79)</f>
        <v>Faza oper.</v>
      </c>
      <c r="U46" s="385" t="str">
        <f>IF(Analiza!U$79="","",Analiza!U$79)</f>
        <v>Faza oper.</v>
      </c>
      <c r="V46" s="385" t="str">
        <f>IF(Analiza!V$79="","",Analiza!V$79)</f>
        <v/>
      </c>
      <c r="W46" s="385" t="str">
        <f>IF(Analiza!W$79="","",Analiza!W$79)</f>
        <v/>
      </c>
      <c r="X46" s="385" t="str">
        <f>IF(Analiza!X$79="","",Analiza!X$79)</f>
        <v/>
      </c>
      <c r="Y46" s="385" t="str">
        <f>IF(Analiza!Y$79="","",Analiza!Y$79)</f>
        <v/>
      </c>
      <c r="Z46" s="385" t="str">
        <f>IF(Analiza!Z$79="","",Analiza!Z$79)</f>
        <v/>
      </c>
      <c r="AA46" s="385" t="str">
        <f>IF(Analiza!AA$79="","",Analiza!AA$79)</f>
        <v/>
      </c>
      <c r="AB46" s="385" t="str">
        <f>IF(Analiza!AB$79="","",Analiza!AB$79)</f>
        <v/>
      </c>
      <c r="AC46" s="385" t="str">
        <f>IF(Analiza!AC$79="","",Analiza!AC$79)</f>
        <v/>
      </c>
      <c r="AD46" s="385" t="str">
        <f>IF(Analiza!AD$79="","",Analiza!AD$79)</f>
        <v/>
      </c>
      <c r="AE46" s="385" t="str">
        <f>IF(Analiza!AE$79="","",Analiza!AE$79)</f>
        <v/>
      </c>
      <c r="AF46" s="385" t="str">
        <f>IF(Analiza!AF$79="","",Analiza!AF$79)</f>
        <v/>
      </c>
      <c r="AG46" s="385" t="str">
        <f>IF(Analiza!AG$79="","",Analiza!AG$79)</f>
        <v/>
      </c>
      <c r="AH46" s="385" t="str">
        <f>IF(Analiza!AH$79="","",Analiza!AH$79)</f>
        <v/>
      </c>
      <c r="AI46" s="385" t="str">
        <f>IF(Analiza!AI$79="","",Analiza!AI$79)</f>
        <v/>
      </c>
      <c r="AJ46" s="385" t="str">
        <f>IF(Analiza!AJ$79="","",Analiza!AJ$79)</f>
        <v/>
      </c>
    </row>
    <row r="47" spans="1:36" ht="12" thickBot="1">
      <c r="A47" s="654"/>
      <c r="B47" s="671"/>
      <c r="C47" s="672"/>
      <c r="D47" s="672"/>
      <c r="E47" s="673"/>
      <c r="F47" s="675"/>
      <c r="G47" s="494">
        <f>IF(Analiza!G$80="","",Analiza!G$80)</f>
        <v>2016</v>
      </c>
      <c r="H47" s="494">
        <f>IF(Analiza!H$80="","",Analiza!H$80)</f>
        <v>2017</v>
      </c>
      <c r="I47" s="494">
        <f>IF(Analiza!I$80="","",Analiza!I$80)</f>
        <v>2018</v>
      </c>
      <c r="J47" s="494">
        <f>IF(Analiza!J$80="","",Analiza!J$80)</f>
        <v>2019</v>
      </c>
      <c r="K47" s="494">
        <f>IF(Analiza!K$80="","",Analiza!K$80)</f>
        <v>2020</v>
      </c>
      <c r="L47" s="494">
        <f>IF(Analiza!L$80="","",Analiza!L$80)</f>
        <v>2021</v>
      </c>
      <c r="M47" s="494">
        <f>IF(Analiza!M$80="","",Analiza!M$80)</f>
        <v>2022</v>
      </c>
      <c r="N47" s="494">
        <f>IF(Analiza!N$80="","",Analiza!N$80)</f>
        <v>2023</v>
      </c>
      <c r="O47" s="494">
        <f>IF(Analiza!O$80="","",Analiza!O$80)</f>
        <v>2024</v>
      </c>
      <c r="P47" s="494">
        <f>IF(Analiza!P$80="","",Analiza!P$80)</f>
        <v>2025</v>
      </c>
      <c r="Q47" s="494">
        <f>IF(Analiza!Q$80="","",Analiza!Q$80)</f>
        <v>2026</v>
      </c>
      <c r="R47" s="494">
        <f>IF(Analiza!R$80="","",Analiza!R$80)</f>
        <v>2027</v>
      </c>
      <c r="S47" s="494">
        <f>IF(Analiza!S$80="","",Analiza!S$80)</f>
        <v>2028</v>
      </c>
      <c r="T47" s="494">
        <f>IF(Analiza!T$80="","",Analiza!T$80)</f>
        <v>2029</v>
      </c>
      <c r="U47" s="494">
        <f>IF(Analiza!U$80="","",Analiza!U$80)</f>
        <v>2030</v>
      </c>
      <c r="V47" s="494" t="str">
        <f>IF(Analiza!V$80="","",Analiza!V$80)</f>
        <v/>
      </c>
      <c r="W47" s="494" t="str">
        <f>IF(Analiza!W$80="","",Analiza!W$80)</f>
        <v/>
      </c>
      <c r="X47" s="494" t="str">
        <f>IF(Analiza!X$80="","",Analiza!X$80)</f>
        <v/>
      </c>
      <c r="Y47" s="494" t="str">
        <f>IF(Analiza!Y$80="","",Analiza!Y$80)</f>
        <v/>
      </c>
      <c r="Z47" s="494" t="str">
        <f>IF(Analiza!Z$80="","",Analiza!Z$80)</f>
        <v/>
      </c>
      <c r="AA47" s="494" t="str">
        <f>IF(Analiza!AA$80="","",Analiza!AA$80)</f>
        <v/>
      </c>
      <c r="AB47" s="494" t="str">
        <f>IF(Analiza!AB$80="","",Analiza!AB$80)</f>
        <v/>
      </c>
      <c r="AC47" s="494" t="str">
        <f>IF(Analiza!AC$80="","",Analiza!AC$80)</f>
        <v/>
      </c>
      <c r="AD47" s="494" t="str">
        <f>IF(Analiza!AD$80="","",Analiza!AD$80)</f>
        <v/>
      </c>
      <c r="AE47" s="494" t="str">
        <f>IF(Analiza!AE$80="","",Analiza!AE$80)</f>
        <v/>
      </c>
      <c r="AF47" s="494" t="str">
        <f>IF(Analiza!AF$80="","",Analiza!AF$80)</f>
        <v/>
      </c>
      <c r="AG47" s="494" t="str">
        <f>IF(Analiza!AG$80="","",Analiza!AG$80)</f>
        <v/>
      </c>
      <c r="AH47" s="494" t="str">
        <f>IF(Analiza!AH$80="","",Analiza!AH$80)</f>
        <v/>
      </c>
      <c r="AI47" s="494" t="str">
        <f>IF(Analiza!AI$80="","",Analiza!AI$80)</f>
        <v/>
      </c>
      <c r="AJ47" s="494" t="str">
        <f>IF(Analiza!AJ$80="","",Analiza!AJ$80)</f>
        <v/>
      </c>
    </row>
    <row r="48" spans="1:36" s="70" customFormat="1">
      <c r="A48" s="481" t="str">
        <f>IF(B48="","",1)</f>
        <v/>
      </c>
      <c r="B48" s="484"/>
      <c r="C48" s="485"/>
      <c r="D48" s="486"/>
      <c r="E48" s="595"/>
      <c r="F48" s="491" t="str">
        <f t="shared" ref="F48:F67" si="0">IF(C48="","",IF(C48&lt;SUM(G48:AJ48),"Za duża wartość w latach",IF(C48&gt;SUM(G48:AJ48),"Za mała wartość w latach","")))</f>
        <v/>
      </c>
      <c r="G48" s="496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8"/>
    </row>
    <row r="49" spans="1:36" s="70" customFormat="1">
      <c r="A49" s="482" t="str">
        <f>IF(B49="","",A48+1)</f>
        <v/>
      </c>
      <c r="B49" s="487"/>
      <c r="C49" s="191"/>
      <c r="D49" s="192"/>
      <c r="E49" s="596"/>
      <c r="F49" s="492" t="str">
        <f t="shared" si="0"/>
        <v/>
      </c>
      <c r="G49" s="49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0"/>
    </row>
    <row r="50" spans="1:36" s="70" customFormat="1">
      <c r="A50" s="482" t="str">
        <f t="shared" ref="A50:A67" si="1">IF(B50="","",A49+1)</f>
        <v/>
      </c>
      <c r="B50" s="487"/>
      <c r="C50" s="191"/>
      <c r="D50" s="192"/>
      <c r="E50" s="596"/>
      <c r="F50" s="492" t="str">
        <f t="shared" si="0"/>
        <v/>
      </c>
      <c r="G50" s="499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0"/>
    </row>
    <row r="51" spans="1:36" s="70" customFormat="1">
      <c r="A51" s="482" t="str">
        <f t="shared" si="1"/>
        <v/>
      </c>
      <c r="B51" s="487"/>
      <c r="C51" s="191"/>
      <c r="D51" s="192"/>
      <c r="E51" s="596"/>
      <c r="F51" s="492" t="str">
        <f t="shared" si="0"/>
        <v/>
      </c>
      <c r="G51" s="499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0"/>
    </row>
    <row r="52" spans="1:36" s="70" customFormat="1">
      <c r="A52" s="482" t="str">
        <f t="shared" si="1"/>
        <v/>
      </c>
      <c r="B52" s="487"/>
      <c r="C52" s="191"/>
      <c r="D52" s="192"/>
      <c r="E52" s="596"/>
      <c r="F52" s="492" t="str">
        <f t="shared" si="0"/>
        <v/>
      </c>
      <c r="G52" s="499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0"/>
    </row>
    <row r="53" spans="1:36" s="70" customFormat="1">
      <c r="A53" s="482" t="str">
        <f t="shared" si="1"/>
        <v/>
      </c>
      <c r="B53" s="487"/>
      <c r="C53" s="191"/>
      <c r="D53" s="192"/>
      <c r="E53" s="596"/>
      <c r="F53" s="492" t="str">
        <f t="shared" si="0"/>
        <v/>
      </c>
      <c r="G53" s="499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0"/>
    </row>
    <row r="54" spans="1:36" s="70" customFormat="1">
      <c r="A54" s="482" t="str">
        <f t="shared" si="1"/>
        <v/>
      </c>
      <c r="B54" s="487"/>
      <c r="C54" s="191"/>
      <c r="D54" s="192"/>
      <c r="E54" s="596"/>
      <c r="F54" s="492" t="str">
        <f t="shared" si="0"/>
        <v/>
      </c>
      <c r="G54" s="499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0"/>
    </row>
    <row r="55" spans="1:36" s="70" customFormat="1">
      <c r="A55" s="482" t="str">
        <f t="shared" si="1"/>
        <v/>
      </c>
      <c r="B55" s="487"/>
      <c r="C55" s="191"/>
      <c r="D55" s="192"/>
      <c r="E55" s="596"/>
      <c r="F55" s="492" t="str">
        <f t="shared" si="0"/>
        <v/>
      </c>
      <c r="G55" s="499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0"/>
    </row>
    <row r="56" spans="1:36" s="70" customFormat="1">
      <c r="A56" s="482" t="str">
        <f t="shared" si="1"/>
        <v/>
      </c>
      <c r="B56" s="487"/>
      <c r="C56" s="191"/>
      <c r="D56" s="192"/>
      <c r="E56" s="596"/>
      <c r="F56" s="492" t="str">
        <f t="shared" si="0"/>
        <v/>
      </c>
      <c r="G56" s="499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0"/>
    </row>
    <row r="57" spans="1:36" s="70" customFormat="1">
      <c r="A57" s="482" t="str">
        <f t="shared" si="1"/>
        <v/>
      </c>
      <c r="B57" s="487"/>
      <c r="C57" s="191"/>
      <c r="D57" s="192"/>
      <c r="E57" s="596"/>
      <c r="F57" s="492" t="str">
        <f t="shared" si="0"/>
        <v/>
      </c>
      <c r="G57" s="499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0"/>
    </row>
    <row r="58" spans="1:36" s="70" customFormat="1">
      <c r="A58" s="482" t="str">
        <f t="shared" si="1"/>
        <v/>
      </c>
      <c r="B58" s="487"/>
      <c r="C58" s="191"/>
      <c r="D58" s="192"/>
      <c r="E58" s="596"/>
      <c r="F58" s="492" t="str">
        <f t="shared" si="0"/>
        <v/>
      </c>
      <c r="G58" s="499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0"/>
    </row>
    <row r="59" spans="1:36" s="70" customFormat="1">
      <c r="A59" s="482" t="str">
        <f t="shared" si="1"/>
        <v/>
      </c>
      <c r="B59" s="487"/>
      <c r="C59" s="191"/>
      <c r="D59" s="192"/>
      <c r="E59" s="596"/>
      <c r="F59" s="492" t="str">
        <f t="shared" si="0"/>
        <v/>
      </c>
      <c r="G59" s="499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0"/>
    </row>
    <row r="60" spans="1:36" s="70" customFormat="1">
      <c r="A60" s="482" t="str">
        <f t="shared" si="1"/>
        <v/>
      </c>
      <c r="B60" s="487"/>
      <c r="C60" s="191"/>
      <c r="D60" s="192"/>
      <c r="E60" s="596"/>
      <c r="F60" s="492" t="str">
        <f t="shared" si="0"/>
        <v/>
      </c>
      <c r="G60" s="499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0"/>
    </row>
    <row r="61" spans="1:36" s="70" customFormat="1">
      <c r="A61" s="482" t="str">
        <f t="shared" si="1"/>
        <v/>
      </c>
      <c r="B61" s="487"/>
      <c r="C61" s="191"/>
      <c r="D61" s="192"/>
      <c r="E61" s="596"/>
      <c r="F61" s="492" t="str">
        <f t="shared" si="0"/>
        <v/>
      </c>
      <c r="G61" s="49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0"/>
    </row>
    <row r="62" spans="1:36" s="70" customFormat="1">
      <c r="A62" s="482" t="str">
        <f t="shared" si="1"/>
        <v/>
      </c>
      <c r="B62" s="487"/>
      <c r="C62" s="191"/>
      <c r="D62" s="192"/>
      <c r="E62" s="596"/>
      <c r="F62" s="492" t="str">
        <f t="shared" si="0"/>
        <v/>
      </c>
      <c r="G62" s="499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0"/>
    </row>
    <row r="63" spans="1:36" s="70" customFormat="1">
      <c r="A63" s="482" t="str">
        <f t="shared" si="1"/>
        <v/>
      </c>
      <c r="B63" s="487"/>
      <c r="C63" s="191"/>
      <c r="D63" s="192"/>
      <c r="E63" s="596"/>
      <c r="F63" s="492" t="str">
        <f t="shared" si="0"/>
        <v/>
      </c>
      <c r="G63" s="499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0"/>
    </row>
    <row r="64" spans="1:36" s="70" customFormat="1">
      <c r="A64" s="482" t="str">
        <f t="shared" si="1"/>
        <v/>
      </c>
      <c r="B64" s="487"/>
      <c r="C64" s="191"/>
      <c r="D64" s="192"/>
      <c r="E64" s="596"/>
      <c r="F64" s="492" t="str">
        <f t="shared" si="0"/>
        <v/>
      </c>
      <c r="G64" s="499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0"/>
    </row>
    <row r="65" spans="1:36" s="70" customFormat="1">
      <c r="A65" s="482" t="str">
        <f t="shared" si="1"/>
        <v/>
      </c>
      <c r="B65" s="487"/>
      <c r="C65" s="191"/>
      <c r="D65" s="192"/>
      <c r="E65" s="596"/>
      <c r="F65" s="492" t="str">
        <f t="shared" si="0"/>
        <v/>
      </c>
      <c r="G65" s="499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0"/>
    </row>
    <row r="66" spans="1:36" s="70" customFormat="1">
      <c r="A66" s="482" t="str">
        <f t="shared" si="1"/>
        <v/>
      </c>
      <c r="B66" s="487"/>
      <c r="C66" s="191"/>
      <c r="D66" s="192"/>
      <c r="E66" s="596"/>
      <c r="F66" s="492" t="str">
        <f t="shared" si="0"/>
        <v/>
      </c>
      <c r="G66" s="499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0"/>
    </row>
    <row r="67" spans="1:36" s="70" customFormat="1" ht="12" thickBot="1">
      <c r="A67" s="483" t="str">
        <f t="shared" si="1"/>
        <v/>
      </c>
      <c r="B67" s="488"/>
      <c r="C67" s="489"/>
      <c r="D67" s="490"/>
      <c r="E67" s="597"/>
      <c r="F67" s="493" t="str">
        <f t="shared" si="0"/>
        <v/>
      </c>
      <c r="G67" s="501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3"/>
    </row>
    <row r="68" spans="1:36">
      <c r="A68" s="676" t="s">
        <v>125</v>
      </c>
      <c r="B68" s="678" t="s">
        <v>160</v>
      </c>
      <c r="C68" s="679" t="s">
        <v>94</v>
      </c>
      <c r="D68" s="679" t="s">
        <v>61</v>
      </c>
      <c r="E68" s="680" t="s">
        <v>95</v>
      </c>
      <c r="F68" s="663" t="s">
        <v>112</v>
      </c>
      <c r="G68" s="495" t="str">
        <f>IF(Analiza!G$79="","",Analiza!G$79)</f>
        <v>Faza oper.</v>
      </c>
      <c r="H68" s="495" t="str">
        <f>IF(Analiza!H$79="","",Analiza!H$79)</f>
        <v>Faza oper.</v>
      </c>
      <c r="I68" s="495" t="str">
        <f>IF(Analiza!I$79="","",Analiza!I$79)</f>
        <v>Faza oper.</v>
      </c>
      <c r="J68" s="495" t="str">
        <f>IF(Analiza!J$79="","",Analiza!J$79)</f>
        <v>Faza oper.</v>
      </c>
      <c r="K68" s="495" t="str">
        <f>IF(Analiza!K$79="","",Analiza!K$79)</f>
        <v>Faza oper.</v>
      </c>
      <c r="L68" s="495" t="str">
        <f>IF(Analiza!L$79="","",Analiza!L$79)</f>
        <v>Faza oper.</v>
      </c>
      <c r="M68" s="495" t="str">
        <f>IF(Analiza!M$79="","",Analiza!M$79)</f>
        <v>Faza oper.</v>
      </c>
      <c r="N68" s="495" t="str">
        <f>IF(Analiza!N$79="","",Analiza!N$79)</f>
        <v>Faza oper.</v>
      </c>
      <c r="O68" s="495" t="str">
        <f>IF(Analiza!O$79="","",Analiza!O$79)</f>
        <v>Faza oper.</v>
      </c>
      <c r="P68" s="495" t="str">
        <f>IF(Analiza!P$79="","",Analiza!P$79)</f>
        <v>Faza oper.</v>
      </c>
      <c r="Q68" s="495" t="str">
        <f>IF(Analiza!Q$79="","",Analiza!Q$79)</f>
        <v>Faza oper.</v>
      </c>
      <c r="R68" s="495" t="str">
        <f>IF(Analiza!R$79="","",Analiza!R$79)</f>
        <v>Faza oper.</v>
      </c>
      <c r="S68" s="495" t="str">
        <f>IF(Analiza!S$79="","",Analiza!S$79)</f>
        <v>Faza oper.</v>
      </c>
      <c r="T68" s="495" t="str">
        <f>IF(Analiza!T$79="","",Analiza!T$79)</f>
        <v>Faza oper.</v>
      </c>
      <c r="U68" s="495" t="str">
        <f>IF(Analiza!U$79="","",Analiza!U$79)</f>
        <v>Faza oper.</v>
      </c>
      <c r="V68" s="495" t="str">
        <f>IF(Analiza!V$79="","",Analiza!V$79)</f>
        <v/>
      </c>
      <c r="W68" s="495" t="str">
        <f>IF(Analiza!W$79="","",Analiza!W$79)</f>
        <v/>
      </c>
      <c r="X68" s="495" t="str">
        <f>IF(Analiza!X$79="","",Analiza!X$79)</f>
        <v/>
      </c>
      <c r="Y68" s="495" t="str">
        <f>IF(Analiza!Y$79="","",Analiza!Y$79)</f>
        <v/>
      </c>
      <c r="Z68" s="495" t="str">
        <f>IF(Analiza!Z$79="","",Analiza!Z$79)</f>
        <v/>
      </c>
      <c r="AA68" s="495" t="str">
        <f>IF(Analiza!AA$79="","",Analiza!AA$79)</f>
        <v/>
      </c>
      <c r="AB68" s="495" t="str">
        <f>IF(Analiza!AB$79="","",Analiza!AB$79)</f>
        <v/>
      </c>
      <c r="AC68" s="495" t="str">
        <f>IF(Analiza!AC$79="","",Analiza!AC$79)</f>
        <v/>
      </c>
      <c r="AD68" s="495" t="str">
        <f>IF(Analiza!AD$79="","",Analiza!AD$79)</f>
        <v/>
      </c>
      <c r="AE68" s="495" t="str">
        <f>IF(Analiza!AE$79="","",Analiza!AE$79)</f>
        <v/>
      </c>
      <c r="AF68" s="495" t="str">
        <f>IF(Analiza!AF$79="","",Analiza!AF$79)</f>
        <v/>
      </c>
      <c r="AG68" s="495" t="str">
        <f>IF(Analiza!AG$79="","",Analiza!AG$79)</f>
        <v/>
      </c>
      <c r="AH68" s="495" t="str">
        <f>IF(Analiza!AH$79="","",Analiza!AH$79)</f>
        <v/>
      </c>
      <c r="AI68" s="495" t="str">
        <f>IF(Analiza!AI$79="","",Analiza!AI$79)</f>
        <v/>
      </c>
      <c r="AJ68" s="495" t="str">
        <f>IF(Analiza!AJ$79="","",Analiza!AJ$79)</f>
        <v/>
      </c>
    </row>
    <row r="69" spans="1:36" ht="12" thickBot="1">
      <c r="A69" s="677"/>
      <c r="B69" s="678"/>
      <c r="C69" s="679"/>
      <c r="D69" s="679"/>
      <c r="E69" s="680"/>
      <c r="F69" s="664"/>
      <c r="G69" s="505">
        <f>IF(Analiza!G$80="","",Analiza!G$80)</f>
        <v>2016</v>
      </c>
      <c r="H69" s="505">
        <f>IF(Analiza!H$80="","",Analiza!H$80)</f>
        <v>2017</v>
      </c>
      <c r="I69" s="505">
        <f>IF(Analiza!I$80="","",Analiza!I$80)</f>
        <v>2018</v>
      </c>
      <c r="J69" s="505">
        <f>IF(Analiza!J$80="","",Analiza!J$80)</f>
        <v>2019</v>
      </c>
      <c r="K69" s="505">
        <f>IF(Analiza!K$80="","",Analiza!K$80)</f>
        <v>2020</v>
      </c>
      <c r="L69" s="505">
        <f>IF(Analiza!L$80="","",Analiza!L$80)</f>
        <v>2021</v>
      </c>
      <c r="M69" s="505">
        <f>IF(Analiza!M$80="","",Analiza!M$80)</f>
        <v>2022</v>
      </c>
      <c r="N69" s="505">
        <f>IF(Analiza!N$80="","",Analiza!N$80)</f>
        <v>2023</v>
      </c>
      <c r="O69" s="505">
        <f>IF(Analiza!O$80="","",Analiza!O$80)</f>
        <v>2024</v>
      </c>
      <c r="P69" s="505">
        <f>IF(Analiza!P$80="","",Analiza!P$80)</f>
        <v>2025</v>
      </c>
      <c r="Q69" s="505">
        <f>IF(Analiza!Q$80="","",Analiza!Q$80)</f>
        <v>2026</v>
      </c>
      <c r="R69" s="505">
        <f>IF(Analiza!R$80="","",Analiza!R$80)</f>
        <v>2027</v>
      </c>
      <c r="S69" s="505">
        <f>IF(Analiza!S$80="","",Analiza!S$80)</f>
        <v>2028</v>
      </c>
      <c r="T69" s="505">
        <f>IF(Analiza!T$80="","",Analiza!T$80)</f>
        <v>2029</v>
      </c>
      <c r="U69" s="505">
        <f>IF(Analiza!U$80="","",Analiza!U$80)</f>
        <v>2030</v>
      </c>
      <c r="V69" s="505" t="str">
        <f>IF(Analiza!V$80="","",Analiza!V$80)</f>
        <v/>
      </c>
      <c r="W69" s="505" t="str">
        <f>IF(Analiza!W$80="","",Analiza!W$80)</f>
        <v/>
      </c>
      <c r="X69" s="505" t="str">
        <f>IF(Analiza!X$80="","",Analiza!X$80)</f>
        <v/>
      </c>
      <c r="Y69" s="505" t="str">
        <f>IF(Analiza!Y$80="","",Analiza!Y$80)</f>
        <v/>
      </c>
      <c r="Z69" s="505" t="str">
        <f>IF(Analiza!Z$80="","",Analiza!Z$80)</f>
        <v/>
      </c>
      <c r="AA69" s="505" t="str">
        <f>IF(Analiza!AA$80="","",Analiza!AA$80)</f>
        <v/>
      </c>
      <c r="AB69" s="505" t="str">
        <f>IF(Analiza!AB$80="","",Analiza!AB$80)</f>
        <v/>
      </c>
      <c r="AC69" s="505" t="str">
        <f>IF(Analiza!AC$80="","",Analiza!AC$80)</f>
        <v/>
      </c>
      <c r="AD69" s="505" t="str">
        <f>IF(Analiza!AD$80="","",Analiza!AD$80)</f>
        <v/>
      </c>
      <c r="AE69" s="505" t="str">
        <f>IF(Analiza!AE$80="","",Analiza!AE$80)</f>
        <v/>
      </c>
      <c r="AF69" s="505" t="str">
        <f>IF(Analiza!AF$80="","",Analiza!AF$80)</f>
        <v/>
      </c>
      <c r="AG69" s="505" t="str">
        <f>IF(Analiza!AG$80="","",Analiza!AG$80)</f>
        <v/>
      </c>
      <c r="AH69" s="505" t="str">
        <f>IF(Analiza!AH$80="","",Analiza!AH$80)</f>
        <v/>
      </c>
      <c r="AI69" s="505" t="str">
        <f>IF(Analiza!AI$80="","",Analiza!AI$80)</f>
        <v/>
      </c>
      <c r="AJ69" s="505" t="str">
        <f>IF(Analiza!AJ$80="","",Analiza!AJ$80)</f>
        <v/>
      </c>
    </row>
    <row r="70" spans="1:36" s="70" customFormat="1">
      <c r="A70" s="481" t="str">
        <f>IF(B70="","",1)</f>
        <v/>
      </c>
      <c r="B70" s="484"/>
      <c r="C70" s="485"/>
      <c r="D70" s="486"/>
      <c r="E70" s="595"/>
      <c r="F70" s="491" t="str">
        <f t="shared" ref="F70:F89" si="2">IF(C70="","",IF(C70&lt;SUM(G70:AJ70),"Za duża wartość w latach",IF(C70&gt;SUM(G70:AJ70),"Za mała wartość w latach","")))</f>
        <v/>
      </c>
      <c r="G70" s="496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8"/>
    </row>
    <row r="71" spans="1:36" s="70" customFormat="1">
      <c r="A71" s="482" t="str">
        <f>IF(B71="","",A70+1)</f>
        <v/>
      </c>
      <c r="B71" s="487"/>
      <c r="C71" s="191"/>
      <c r="D71" s="192"/>
      <c r="E71" s="596"/>
      <c r="F71" s="492" t="str">
        <f t="shared" si="2"/>
        <v/>
      </c>
      <c r="G71" s="499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0"/>
    </row>
    <row r="72" spans="1:36" s="70" customFormat="1">
      <c r="A72" s="482" t="str">
        <f t="shared" ref="A72:A89" si="3">IF(B72="","",A71+1)</f>
        <v/>
      </c>
      <c r="B72" s="487"/>
      <c r="C72" s="191"/>
      <c r="D72" s="192"/>
      <c r="E72" s="596"/>
      <c r="F72" s="492" t="str">
        <f t="shared" si="2"/>
        <v/>
      </c>
      <c r="G72" s="499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0"/>
    </row>
    <row r="73" spans="1:36" s="70" customFormat="1">
      <c r="A73" s="482" t="str">
        <f t="shared" si="3"/>
        <v/>
      </c>
      <c r="B73" s="487"/>
      <c r="C73" s="191"/>
      <c r="D73" s="192"/>
      <c r="E73" s="596"/>
      <c r="F73" s="492" t="str">
        <f t="shared" si="2"/>
        <v/>
      </c>
      <c r="G73" s="499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0"/>
    </row>
    <row r="74" spans="1:36" s="70" customFormat="1">
      <c r="A74" s="482" t="str">
        <f t="shared" si="3"/>
        <v/>
      </c>
      <c r="B74" s="487"/>
      <c r="C74" s="190"/>
      <c r="D74" s="192"/>
      <c r="E74" s="596"/>
      <c r="F74" s="492" t="str">
        <f t="shared" si="2"/>
        <v/>
      </c>
      <c r="G74" s="499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0"/>
    </row>
    <row r="75" spans="1:36" s="70" customFormat="1">
      <c r="A75" s="482" t="str">
        <f t="shared" si="3"/>
        <v/>
      </c>
      <c r="B75" s="487"/>
      <c r="C75" s="190"/>
      <c r="D75" s="192"/>
      <c r="E75" s="596"/>
      <c r="F75" s="492" t="str">
        <f t="shared" si="2"/>
        <v/>
      </c>
      <c r="G75" s="499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0"/>
    </row>
    <row r="76" spans="1:36" s="70" customFormat="1">
      <c r="A76" s="482" t="str">
        <f t="shared" si="3"/>
        <v/>
      </c>
      <c r="B76" s="487"/>
      <c r="C76" s="190"/>
      <c r="D76" s="192"/>
      <c r="E76" s="596"/>
      <c r="F76" s="492" t="str">
        <f t="shared" si="2"/>
        <v/>
      </c>
      <c r="G76" s="499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0"/>
    </row>
    <row r="77" spans="1:36" s="70" customFormat="1">
      <c r="A77" s="482" t="str">
        <f t="shared" si="3"/>
        <v/>
      </c>
      <c r="B77" s="487"/>
      <c r="C77" s="190"/>
      <c r="D77" s="192"/>
      <c r="E77" s="596"/>
      <c r="F77" s="492" t="str">
        <f t="shared" si="2"/>
        <v/>
      </c>
      <c r="G77" s="499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0"/>
    </row>
    <row r="78" spans="1:36" s="70" customFormat="1">
      <c r="A78" s="482" t="str">
        <f t="shared" si="3"/>
        <v/>
      </c>
      <c r="B78" s="487"/>
      <c r="C78" s="190"/>
      <c r="D78" s="192"/>
      <c r="E78" s="596"/>
      <c r="F78" s="492" t="str">
        <f t="shared" si="2"/>
        <v/>
      </c>
      <c r="G78" s="499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0"/>
    </row>
    <row r="79" spans="1:36" s="70" customFormat="1">
      <c r="A79" s="482" t="str">
        <f t="shared" si="3"/>
        <v/>
      </c>
      <c r="B79" s="487"/>
      <c r="C79" s="190"/>
      <c r="D79" s="192"/>
      <c r="E79" s="596"/>
      <c r="F79" s="492" t="str">
        <f t="shared" si="2"/>
        <v/>
      </c>
      <c r="G79" s="499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0"/>
    </row>
    <row r="80" spans="1:36" s="70" customFormat="1">
      <c r="A80" s="482" t="str">
        <f t="shared" si="3"/>
        <v/>
      </c>
      <c r="B80" s="487"/>
      <c r="C80" s="190"/>
      <c r="D80" s="192"/>
      <c r="E80" s="596"/>
      <c r="F80" s="492" t="str">
        <f t="shared" si="2"/>
        <v/>
      </c>
      <c r="G80" s="499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0"/>
    </row>
    <row r="81" spans="1:36" s="70" customFormat="1">
      <c r="A81" s="482" t="str">
        <f t="shared" si="3"/>
        <v/>
      </c>
      <c r="B81" s="487"/>
      <c r="C81" s="190"/>
      <c r="D81" s="192"/>
      <c r="E81" s="596"/>
      <c r="F81" s="492" t="str">
        <f t="shared" si="2"/>
        <v/>
      </c>
      <c r="G81" s="499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0"/>
    </row>
    <row r="82" spans="1:36" s="70" customFormat="1">
      <c r="A82" s="482" t="str">
        <f t="shared" si="3"/>
        <v/>
      </c>
      <c r="B82" s="487"/>
      <c r="C82" s="190"/>
      <c r="D82" s="192"/>
      <c r="E82" s="596"/>
      <c r="F82" s="492" t="str">
        <f t="shared" si="2"/>
        <v/>
      </c>
      <c r="G82" s="499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0"/>
    </row>
    <row r="83" spans="1:36" s="70" customFormat="1">
      <c r="A83" s="482" t="str">
        <f t="shared" si="3"/>
        <v/>
      </c>
      <c r="B83" s="487"/>
      <c r="C83" s="190"/>
      <c r="D83" s="192"/>
      <c r="E83" s="596"/>
      <c r="F83" s="492" t="str">
        <f t="shared" si="2"/>
        <v/>
      </c>
      <c r="G83" s="499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0"/>
    </row>
    <row r="84" spans="1:36" s="70" customFormat="1">
      <c r="A84" s="482" t="str">
        <f t="shared" si="3"/>
        <v/>
      </c>
      <c r="B84" s="487"/>
      <c r="C84" s="190"/>
      <c r="D84" s="192"/>
      <c r="E84" s="596"/>
      <c r="F84" s="492" t="str">
        <f t="shared" si="2"/>
        <v/>
      </c>
      <c r="G84" s="499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0"/>
    </row>
    <row r="85" spans="1:36" s="70" customFormat="1">
      <c r="A85" s="482" t="str">
        <f t="shared" si="3"/>
        <v/>
      </c>
      <c r="B85" s="487"/>
      <c r="C85" s="190"/>
      <c r="D85" s="192"/>
      <c r="E85" s="596"/>
      <c r="F85" s="492" t="str">
        <f t="shared" si="2"/>
        <v/>
      </c>
      <c r="G85" s="499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0"/>
    </row>
    <row r="86" spans="1:36" s="70" customFormat="1">
      <c r="A86" s="482" t="str">
        <f t="shared" si="3"/>
        <v/>
      </c>
      <c r="B86" s="487"/>
      <c r="C86" s="190"/>
      <c r="D86" s="192"/>
      <c r="E86" s="596"/>
      <c r="F86" s="492" t="str">
        <f t="shared" si="2"/>
        <v/>
      </c>
      <c r="G86" s="49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0"/>
    </row>
    <row r="87" spans="1:36" s="70" customFormat="1">
      <c r="A87" s="482" t="str">
        <f t="shared" si="3"/>
        <v/>
      </c>
      <c r="B87" s="487"/>
      <c r="C87" s="190"/>
      <c r="D87" s="192"/>
      <c r="E87" s="596"/>
      <c r="F87" s="492" t="str">
        <f t="shared" si="2"/>
        <v/>
      </c>
      <c r="G87" s="49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0"/>
    </row>
    <row r="88" spans="1:36" s="70" customFormat="1">
      <c r="A88" s="482" t="str">
        <f t="shared" si="3"/>
        <v/>
      </c>
      <c r="B88" s="487"/>
      <c r="C88" s="190"/>
      <c r="D88" s="192"/>
      <c r="E88" s="596"/>
      <c r="F88" s="492" t="str">
        <f t="shared" si="2"/>
        <v/>
      </c>
      <c r="G88" s="499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0"/>
    </row>
    <row r="89" spans="1:36" s="70" customFormat="1" ht="12" thickBot="1">
      <c r="A89" s="482" t="str">
        <f t="shared" si="3"/>
        <v/>
      </c>
      <c r="B89" s="488"/>
      <c r="C89" s="504"/>
      <c r="D89" s="490"/>
      <c r="E89" s="597"/>
      <c r="F89" s="492" t="str">
        <f t="shared" si="2"/>
        <v/>
      </c>
      <c r="G89" s="501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3"/>
    </row>
    <row r="90" spans="1:36" s="363" customFormat="1" ht="19.5" customHeight="1">
      <c r="A90" s="362"/>
      <c r="B90" s="457" t="s">
        <v>121</v>
      </c>
      <c r="C90" s="457"/>
      <c r="D90" s="457"/>
      <c r="E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</row>
    <row r="91" spans="1:36" ht="11.25" customHeight="1">
      <c r="A91" s="653" t="s">
        <v>123</v>
      </c>
      <c r="B91" s="655" t="s">
        <v>164</v>
      </c>
      <c r="C91" s="651" t="s">
        <v>162</v>
      </c>
      <c r="D91" s="657"/>
      <c r="E91" s="659"/>
      <c r="F91" s="651" t="s">
        <v>163</v>
      </c>
      <c r="G91" s="385" t="str">
        <f>IF(Analiza!G$79="","",Analiza!G$79)</f>
        <v>Faza oper.</v>
      </c>
      <c r="H91" s="385" t="str">
        <f>IF(Analiza!H$79="","",Analiza!H$79)</f>
        <v>Faza oper.</v>
      </c>
      <c r="I91" s="385" t="str">
        <f>IF(Analiza!I$79="","",Analiza!I$79)</f>
        <v>Faza oper.</v>
      </c>
      <c r="J91" s="385" t="str">
        <f>IF(Analiza!J$79="","",Analiza!J$79)</f>
        <v>Faza oper.</v>
      </c>
      <c r="K91" s="385" t="str">
        <f>IF(Analiza!K$79="","",Analiza!K$79)</f>
        <v>Faza oper.</v>
      </c>
      <c r="L91" s="385" t="str">
        <f>IF(Analiza!L$79="","",Analiza!L$79)</f>
        <v>Faza oper.</v>
      </c>
      <c r="M91" s="385" t="str">
        <f>IF(Analiza!M$79="","",Analiza!M$79)</f>
        <v>Faza oper.</v>
      </c>
      <c r="N91" s="385" t="str">
        <f>IF(Analiza!N$79="","",Analiza!N$79)</f>
        <v>Faza oper.</v>
      </c>
      <c r="O91" s="385" t="str">
        <f>IF(Analiza!O$79="","",Analiza!O$79)</f>
        <v>Faza oper.</v>
      </c>
      <c r="P91" s="385" t="str">
        <f>IF(Analiza!P$79="","",Analiza!P$79)</f>
        <v>Faza oper.</v>
      </c>
      <c r="Q91" s="385" t="str">
        <f>IF(Analiza!Q$79="","",Analiza!Q$79)</f>
        <v>Faza oper.</v>
      </c>
      <c r="R91" s="385" t="str">
        <f>IF(Analiza!R$79="","",Analiza!R$79)</f>
        <v>Faza oper.</v>
      </c>
      <c r="S91" s="385" t="str">
        <f>IF(Analiza!S$79="","",Analiza!S$79)</f>
        <v>Faza oper.</v>
      </c>
      <c r="T91" s="385" t="str">
        <f>IF(Analiza!T$79="","",Analiza!T$79)</f>
        <v>Faza oper.</v>
      </c>
      <c r="U91" s="385" t="str">
        <f>IF(Analiza!U$79="","",Analiza!U$79)</f>
        <v>Faza oper.</v>
      </c>
      <c r="V91" s="385" t="str">
        <f>IF(Analiza!V$79="","",Analiza!V$79)</f>
        <v/>
      </c>
      <c r="W91" s="385" t="str">
        <f>IF(Analiza!W$79="","",Analiza!W$79)</f>
        <v/>
      </c>
      <c r="X91" s="385" t="str">
        <f>IF(Analiza!X$79="","",Analiza!X$79)</f>
        <v/>
      </c>
      <c r="Y91" s="385" t="str">
        <f>IF(Analiza!Y$79="","",Analiza!Y$79)</f>
        <v/>
      </c>
      <c r="Z91" s="385" t="str">
        <f>IF(Analiza!Z$79="","",Analiza!Z$79)</f>
        <v/>
      </c>
      <c r="AA91" s="385" t="str">
        <f>IF(Analiza!AA$79="","",Analiza!AA$79)</f>
        <v/>
      </c>
      <c r="AB91" s="385" t="str">
        <f>IF(Analiza!AB$79="","",Analiza!AB$79)</f>
        <v/>
      </c>
      <c r="AC91" s="385" t="str">
        <f>IF(Analiza!AC$79="","",Analiza!AC$79)</f>
        <v/>
      </c>
      <c r="AD91" s="385" t="str">
        <f>IF(Analiza!AD$79="","",Analiza!AD$79)</f>
        <v/>
      </c>
      <c r="AE91" s="385" t="str">
        <f>IF(Analiza!AE$79="","",Analiza!AE$79)</f>
        <v/>
      </c>
      <c r="AF91" s="385" t="str">
        <f>IF(Analiza!AF$79="","",Analiza!AF$79)</f>
        <v/>
      </c>
      <c r="AG91" s="385" t="str">
        <f>IF(Analiza!AG$79="","",Analiza!AG$79)</f>
        <v/>
      </c>
      <c r="AH91" s="385" t="str">
        <f>IF(Analiza!AH$79="","",Analiza!AH$79)</f>
        <v/>
      </c>
      <c r="AI91" s="385" t="str">
        <f>IF(Analiza!AI$79="","",Analiza!AI$79)</f>
        <v/>
      </c>
      <c r="AJ91" s="385" t="str">
        <f>IF(Analiza!AJ$79="","",Analiza!AJ$79)</f>
        <v/>
      </c>
    </row>
    <row r="92" spans="1:36" ht="12" thickBot="1">
      <c r="A92" s="654"/>
      <c r="B92" s="656"/>
      <c r="C92" s="652"/>
      <c r="D92" s="658"/>
      <c r="E92" s="660"/>
      <c r="F92" s="652"/>
      <c r="G92" s="494">
        <f>IF(Analiza!G$80="","",Analiza!G$80)</f>
        <v>2016</v>
      </c>
      <c r="H92" s="494">
        <f>IF(Analiza!H$80="","",Analiza!H$80)</f>
        <v>2017</v>
      </c>
      <c r="I92" s="494">
        <f>IF(Analiza!I$80="","",Analiza!I$80)</f>
        <v>2018</v>
      </c>
      <c r="J92" s="494">
        <f>IF(Analiza!J$80="","",Analiza!J$80)</f>
        <v>2019</v>
      </c>
      <c r="K92" s="494">
        <f>IF(Analiza!K$80="","",Analiza!K$80)</f>
        <v>2020</v>
      </c>
      <c r="L92" s="494">
        <f>IF(Analiza!L$80="","",Analiza!L$80)</f>
        <v>2021</v>
      </c>
      <c r="M92" s="494">
        <f>IF(Analiza!M$80="","",Analiza!M$80)</f>
        <v>2022</v>
      </c>
      <c r="N92" s="494">
        <f>IF(Analiza!N$80="","",Analiza!N$80)</f>
        <v>2023</v>
      </c>
      <c r="O92" s="494">
        <f>IF(Analiza!O$80="","",Analiza!O$80)</f>
        <v>2024</v>
      </c>
      <c r="P92" s="494">
        <f>IF(Analiza!P$80="","",Analiza!P$80)</f>
        <v>2025</v>
      </c>
      <c r="Q92" s="494">
        <f>IF(Analiza!Q$80="","",Analiza!Q$80)</f>
        <v>2026</v>
      </c>
      <c r="R92" s="494">
        <f>IF(Analiza!R$80="","",Analiza!R$80)</f>
        <v>2027</v>
      </c>
      <c r="S92" s="494">
        <f>IF(Analiza!S$80="","",Analiza!S$80)</f>
        <v>2028</v>
      </c>
      <c r="T92" s="494">
        <f>IF(Analiza!T$80="","",Analiza!T$80)</f>
        <v>2029</v>
      </c>
      <c r="U92" s="494">
        <f>IF(Analiza!U$80="","",Analiza!U$80)</f>
        <v>2030</v>
      </c>
      <c r="V92" s="494" t="str">
        <f>IF(Analiza!V$80="","",Analiza!V$80)</f>
        <v/>
      </c>
      <c r="W92" s="494" t="str">
        <f>IF(Analiza!W$80="","",Analiza!W$80)</f>
        <v/>
      </c>
      <c r="X92" s="494" t="str">
        <f>IF(Analiza!X$80="","",Analiza!X$80)</f>
        <v/>
      </c>
      <c r="Y92" s="494" t="str">
        <f>IF(Analiza!Y$80="","",Analiza!Y$80)</f>
        <v/>
      </c>
      <c r="Z92" s="494" t="str">
        <f>IF(Analiza!Z$80="","",Analiza!Z$80)</f>
        <v/>
      </c>
      <c r="AA92" s="494" t="str">
        <f>IF(Analiza!AA$80="","",Analiza!AA$80)</f>
        <v/>
      </c>
      <c r="AB92" s="494" t="str">
        <f>IF(Analiza!AB$80="","",Analiza!AB$80)</f>
        <v/>
      </c>
      <c r="AC92" s="494" t="str">
        <f>IF(Analiza!AC$80="","",Analiza!AC$80)</f>
        <v/>
      </c>
      <c r="AD92" s="494" t="str">
        <f>IF(Analiza!AD$80="","",Analiza!AD$80)</f>
        <v/>
      </c>
      <c r="AE92" s="494" t="str">
        <f>IF(Analiza!AE$80="","",Analiza!AE$80)</f>
        <v/>
      </c>
      <c r="AF92" s="494" t="str">
        <f>IF(Analiza!AF$80="","",Analiza!AF$80)</f>
        <v/>
      </c>
      <c r="AG92" s="494" t="str">
        <f>IF(Analiza!AG$80="","",Analiza!AG$80)</f>
        <v/>
      </c>
      <c r="AH92" s="494" t="str">
        <f>IF(Analiza!AH$80="","",Analiza!AH$80)</f>
        <v/>
      </c>
      <c r="AI92" s="494" t="str">
        <f>IF(Analiza!AI$80="","",Analiza!AI$80)</f>
        <v/>
      </c>
      <c r="AJ92" s="494" t="str">
        <f>IF(Analiza!AJ$80="","",Analiza!AJ$80)</f>
        <v/>
      </c>
    </row>
    <row r="93" spans="1:36" s="70" customFormat="1" ht="12" thickBot="1">
      <c r="A93" s="81">
        <v>1</v>
      </c>
      <c r="B93" s="10" t="s">
        <v>96</v>
      </c>
      <c r="C93" s="203">
        <f>Analiza!C126</f>
        <v>0</v>
      </c>
      <c r="D93" s="387" t="str">
        <f>IF(C93&gt;F93,"Przekroczona wartość rezerw","")</f>
        <v/>
      </c>
      <c r="E93" s="388"/>
      <c r="F93" s="506">
        <f>Analiza!F126</f>
        <v>0</v>
      </c>
      <c r="G93" s="507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9"/>
    </row>
    <row r="94" spans="1:36" s="363" customFormat="1" ht="19.5" customHeight="1">
      <c r="A94" s="362"/>
      <c r="B94" s="363" t="s">
        <v>165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</row>
    <row r="95" spans="1:36">
      <c r="A95" s="653" t="s">
        <v>111</v>
      </c>
      <c r="B95" s="655" t="s">
        <v>118</v>
      </c>
      <c r="C95" s="651" t="s">
        <v>94</v>
      </c>
      <c r="D95" s="651" t="s">
        <v>61</v>
      </c>
      <c r="E95" s="661" t="s">
        <v>95</v>
      </c>
      <c r="F95" s="651" t="s">
        <v>8</v>
      </c>
      <c r="G95" s="385" t="str">
        <f>IF(Analiza!G$79="","",Analiza!G$79)</f>
        <v>Faza oper.</v>
      </c>
      <c r="H95" s="385" t="str">
        <f>IF(Analiza!H$79="","",Analiza!H$79)</f>
        <v>Faza oper.</v>
      </c>
      <c r="I95" s="385" t="str">
        <f>IF(Analiza!I$79="","",Analiza!I$79)</f>
        <v>Faza oper.</v>
      </c>
      <c r="J95" s="385" t="str">
        <f>IF(Analiza!J$79="","",Analiza!J$79)</f>
        <v>Faza oper.</v>
      </c>
      <c r="K95" s="385" t="str">
        <f>IF(Analiza!K$79="","",Analiza!K$79)</f>
        <v>Faza oper.</v>
      </c>
      <c r="L95" s="385" t="str">
        <f>IF(Analiza!L$79="","",Analiza!L$79)</f>
        <v>Faza oper.</v>
      </c>
      <c r="M95" s="385" t="str">
        <f>IF(Analiza!M$79="","",Analiza!M$79)</f>
        <v>Faza oper.</v>
      </c>
      <c r="N95" s="385" t="str">
        <f>IF(Analiza!N$79="","",Analiza!N$79)</f>
        <v>Faza oper.</v>
      </c>
      <c r="O95" s="385" t="str">
        <f>IF(Analiza!O$79="","",Analiza!O$79)</f>
        <v>Faza oper.</v>
      </c>
      <c r="P95" s="385" t="str">
        <f>IF(Analiza!P$79="","",Analiza!P$79)</f>
        <v>Faza oper.</v>
      </c>
      <c r="Q95" s="385" t="str">
        <f>IF(Analiza!Q$79="","",Analiza!Q$79)</f>
        <v>Faza oper.</v>
      </c>
      <c r="R95" s="385" t="str">
        <f>IF(Analiza!R$79="","",Analiza!R$79)</f>
        <v>Faza oper.</v>
      </c>
      <c r="S95" s="385" t="str">
        <f>IF(Analiza!S$79="","",Analiza!S$79)</f>
        <v>Faza oper.</v>
      </c>
      <c r="T95" s="385" t="str">
        <f>IF(Analiza!T$79="","",Analiza!T$79)</f>
        <v>Faza oper.</v>
      </c>
      <c r="U95" s="385" t="str">
        <f>IF(Analiza!U$79="","",Analiza!U$79)</f>
        <v>Faza oper.</v>
      </c>
      <c r="V95" s="385" t="str">
        <f>IF(Analiza!V$79="","",Analiza!V$79)</f>
        <v/>
      </c>
      <c r="W95" s="385" t="str">
        <f>IF(Analiza!W$79="","",Analiza!W$79)</f>
        <v/>
      </c>
      <c r="X95" s="385" t="str">
        <f>IF(Analiza!X$79="","",Analiza!X$79)</f>
        <v/>
      </c>
      <c r="Y95" s="385" t="str">
        <f>IF(Analiza!Y$79="","",Analiza!Y$79)</f>
        <v/>
      </c>
      <c r="Z95" s="385" t="str">
        <f>IF(Analiza!Z$79="","",Analiza!Z$79)</f>
        <v/>
      </c>
      <c r="AA95" s="385" t="str">
        <f>IF(Analiza!AA$79="","",Analiza!AA$79)</f>
        <v/>
      </c>
      <c r="AB95" s="385" t="str">
        <f>IF(Analiza!AB$79="","",Analiza!AB$79)</f>
        <v/>
      </c>
      <c r="AC95" s="385" t="str">
        <f>IF(Analiza!AC$79="","",Analiza!AC$79)</f>
        <v/>
      </c>
      <c r="AD95" s="385" t="str">
        <f>IF(Analiza!AD$79="","",Analiza!AD$79)</f>
        <v/>
      </c>
      <c r="AE95" s="385" t="str">
        <f>IF(Analiza!AE$79="","",Analiza!AE$79)</f>
        <v/>
      </c>
      <c r="AF95" s="385" t="str">
        <f>IF(Analiza!AF$79="","",Analiza!AF$79)</f>
        <v/>
      </c>
      <c r="AG95" s="385" t="str">
        <f>IF(Analiza!AG$79="","",Analiza!AG$79)</f>
        <v/>
      </c>
      <c r="AH95" s="385" t="str">
        <f>IF(Analiza!AH$79="","",Analiza!AH$79)</f>
        <v/>
      </c>
      <c r="AI95" s="385" t="str">
        <f>IF(Analiza!AI$79="","",Analiza!AI$79)</f>
        <v/>
      </c>
      <c r="AJ95" s="385" t="str">
        <f>IF(Analiza!AJ$79="","",Analiza!AJ$79)</f>
        <v/>
      </c>
    </row>
    <row r="96" spans="1:36">
      <c r="A96" s="654"/>
      <c r="B96" s="656"/>
      <c r="C96" s="652"/>
      <c r="D96" s="652"/>
      <c r="E96" s="662"/>
      <c r="F96" s="652"/>
      <c r="G96" s="385">
        <f>IF(Analiza!G$80="","",Analiza!G$80)</f>
        <v>2016</v>
      </c>
      <c r="H96" s="385">
        <f>IF(Analiza!H$80="","",Analiza!H$80)</f>
        <v>2017</v>
      </c>
      <c r="I96" s="385">
        <f>IF(Analiza!I$80="","",Analiza!I$80)</f>
        <v>2018</v>
      </c>
      <c r="J96" s="385">
        <f>IF(Analiza!J$80="","",Analiza!J$80)</f>
        <v>2019</v>
      </c>
      <c r="K96" s="385">
        <f>IF(Analiza!K$80="","",Analiza!K$80)</f>
        <v>2020</v>
      </c>
      <c r="L96" s="385">
        <f>IF(Analiza!L$80="","",Analiza!L$80)</f>
        <v>2021</v>
      </c>
      <c r="M96" s="385">
        <f>IF(Analiza!M$80="","",Analiza!M$80)</f>
        <v>2022</v>
      </c>
      <c r="N96" s="385">
        <f>IF(Analiza!N$80="","",Analiza!N$80)</f>
        <v>2023</v>
      </c>
      <c r="O96" s="385">
        <f>IF(Analiza!O$80="","",Analiza!O$80)</f>
        <v>2024</v>
      </c>
      <c r="P96" s="385">
        <f>IF(Analiza!P$80="","",Analiza!P$80)</f>
        <v>2025</v>
      </c>
      <c r="Q96" s="385">
        <f>IF(Analiza!Q$80="","",Analiza!Q$80)</f>
        <v>2026</v>
      </c>
      <c r="R96" s="385">
        <f>IF(Analiza!R$80="","",Analiza!R$80)</f>
        <v>2027</v>
      </c>
      <c r="S96" s="385">
        <f>IF(Analiza!S$80="","",Analiza!S$80)</f>
        <v>2028</v>
      </c>
      <c r="T96" s="385">
        <f>IF(Analiza!T$80="","",Analiza!T$80)</f>
        <v>2029</v>
      </c>
      <c r="U96" s="385">
        <f>IF(Analiza!U$80="","",Analiza!U$80)</f>
        <v>2030</v>
      </c>
      <c r="V96" s="385" t="str">
        <f>IF(Analiza!V$80="","",Analiza!V$80)</f>
        <v/>
      </c>
      <c r="W96" s="385" t="str">
        <f>IF(Analiza!W$80="","",Analiza!W$80)</f>
        <v/>
      </c>
      <c r="X96" s="385" t="str">
        <f>IF(Analiza!X$80="","",Analiza!X$80)</f>
        <v/>
      </c>
      <c r="Y96" s="385" t="str">
        <f>IF(Analiza!Y$80="","",Analiza!Y$80)</f>
        <v/>
      </c>
      <c r="Z96" s="385" t="str">
        <f>IF(Analiza!Z$80="","",Analiza!Z$80)</f>
        <v/>
      </c>
      <c r="AA96" s="385" t="str">
        <f>IF(Analiza!AA$80="","",Analiza!AA$80)</f>
        <v/>
      </c>
      <c r="AB96" s="385" t="str">
        <f>IF(Analiza!AB$80="","",Analiza!AB$80)</f>
        <v/>
      </c>
      <c r="AC96" s="385" t="str">
        <f>IF(Analiza!AC$80="","",Analiza!AC$80)</f>
        <v/>
      </c>
      <c r="AD96" s="385" t="str">
        <f>IF(Analiza!AD$80="","",Analiza!AD$80)</f>
        <v/>
      </c>
      <c r="AE96" s="385" t="str">
        <f>IF(Analiza!AE$80="","",Analiza!AE$80)</f>
        <v/>
      </c>
      <c r="AF96" s="385" t="str">
        <f>IF(Analiza!AF$80="","",Analiza!AF$80)</f>
        <v/>
      </c>
      <c r="AG96" s="385" t="str">
        <f>IF(Analiza!AG$80="","",Analiza!AG$80)</f>
        <v/>
      </c>
      <c r="AH96" s="385" t="str">
        <f>IF(Analiza!AH$80="","",Analiza!AH$80)</f>
        <v/>
      </c>
      <c r="AI96" s="385" t="str">
        <f>IF(Analiza!AI$80="","",Analiza!AI$80)</f>
        <v/>
      </c>
      <c r="AJ96" s="385" t="str">
        <f>IF(Analiza!AJ$80="","",Analiza!AJ$80)</f>
        <v/>
      </c>
    </row>
    <row r="97" spans="1:36" s="3" customFormat="1" ht="12" thickBot="1">
      <c r="A97" s="37" t="s">
        <v>131</v>
      </c>
      <c r="B97" s="62" t="s">
        <v>166</v>
      </c>
      <c r="C97" s="63"/>
      <c r="D97" s="64"/>
      <c r="E97" s="64"/>
      <c r="F97" s="64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4"/>
    </row>
    <row r="98" spans="1:36" s="70" customFormat="1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t="shared" ref="D98:E113" si="4">IF(D48="","",D48)</f>
        <v/>
      </c>
      <c r="E98" s="603" t="str">
        <f t="shared" si="4"/>
        <v/>
      </c>
      <c r="F98" s="510" t="s">
        <v>8</v>
      </c>
      <c r="G98" s="515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7"/>
    </row>
    <row r="99" spans="1:36" s="70" customFormat="1">
      <c r="A99" s="94" t="str">
        <f t="shared" ref="A99:B114" si="5">IF(A49="","",A49)</f>
        <v/>
      </c>
      <c r="B99" s="204" t="str">
        <f t="shared" si="5"/>
        <v/>
      </c>
      <c r="C99" s="205" t="str">
        <f t="shared" ref="C99:C117" si="6">IF(SUM(G99:AJ99)=0,"",SUM(G99:AJ99))</f>
        <v/>
      </c>
      <c r="D99" s="206" t="str">
        <f t="shared" si="4"/>
        <v/>
      </c>
      <c r="E99" s="604" t="str">
        <f t="shared" si="4"/>
        <v/>
      </c>
      <c r="F99" s="511" t="s">
        <v>8</v>
      </c>
      <c r="G99" s="51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19"/>
    </row>
    <row r="100" spans="1:36" s="70" customFormat="1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4" t="str">
        <f t="shared" si="4"/>
        <v/>
      </c>
      <c r="F100" s="511" t="s">
        <v>8</v>
      </c>
      <c r="G100" s="51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19"/>
    </row>
    <row r="101" spans="1:36" s="70" customFormat="1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4" t="str">
        <f t="shared" si="4"/>
        <v/>
      </c>
      <c r="F101" s="511" t="s">
        <v>8</v>
      </c>
      <c r="G101" s="51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19"/>
    </row>
    <row r="102" spans="1:36" s="70" customFormat="1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4" t="str">
        <f t="shared" si="4"/>
        <v/>
      </c>
      <c r="F102" s="511" t="s">
        <v>8</v>
      </c>
      <c r="G102" s="51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19"/>
    </row>
    <row r="103" spans="1:36" s="70" customFormat="1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4" t="str">
        <f t="shared" si="4"/>
        <v/>
      </c>
      <c r="F103" s="511" t="s">
        <v>8</v>
      </c>
      <c r="G103" s="51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19"/>
    </row>
    <row r="104" spans="1:36" s="70" customFormat="1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4" t="str">
        <f t="shared" si="4"/>
        <v/>
      </c>
      <c r="F104" s="511" t="s">
        <v>8</v>
      </c>
      <c r="G104" s="51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19"/>
    </row>
    <row r="105" spans="1:36" s="70" customFormat="1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4" t="str">
        <f t="shared" si="4"/>
        <v/>
      </c>
      <c r="F105" s="511" t="s">
        <v>8</v>
      </c>
      <c r="G105" s="51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19"/>
    </row>
    <row r="106" spans="1:36" s="70" customFormat="1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4" t="str">
        <f t="shared" si="4"/>
        <v/>
      </c>
      <c r="F106" s="511" t="s">
        <v>8</v>
      </c>
      <c r="G106" s="51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19"/>
    </row>
    <row r="107" spans="1:36" s="70" customFormat="1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4" t="str">
        <f t="shared" si="4"/>
        <v/>
      </c>
      <c r="F107" s="511" t="s">
        <v>8</v>
      </c>
      <c r="G107" s="51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19"/>
    </row>
    <row r="108" spans="1:36" s="70" customFormat="1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4" t="str">
        <f t="shared" si="4"/>
        <v/>
      </c>
      <c r="F108" s="511" t="s">
        <v>8</v>
      </c>
      <c r="G108" s="51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19"/>
    </row>
    <row r="109" spans="1:36" s="70" customFormat="1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4" t="str">
        <f t="shared" si="4"/>
        <v/>
      </c>
      <c r="F109" s="511" t="s">
        <v>8</v>
      </c>
      <c r="G109" s="51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19"/>
    </row>
    <row r="110" spans="1:36" s="70" customFormat="1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4" t="str">
        <f t="shared" si="4"/>
        <v/>
      </c>
      <c r="F110" s="511" t="s">
        <v>8</v>
      </c>
      <c r="G110" s="51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19"/>
    </row>
    <row r="111" spans="1:36" s="70" customFormat="1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4" t="str">
        <f t="shared" si="4"/>
        <v/>
      </c>
      <c r="F111" s="511" t="s">
        <v>8</v>
      </c>
      <c r="G111" s="51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19"/>
    </row>
    <row r="112" spans="1:36" s="70" customFormat="1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4" t="str">
        <f t="shared" si="4"/>
        <v/>
      </c>
      <c r="F112" s="511" t="s">
        <v>8</v>
      </c>
      <c r="G112" s="51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19"/>
    </row>
    <row r="113" spans="1:36" s="70" customFormat="1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4" t="str">
        <f t="shared" si="4"/>
        <v/>
      </c>
      <c r="F113" s="511" t="s">
        <v>8</v>
      </c>
      <c r="G113" s="51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19"/>
    </row>
    <row r="114" spans="1:36" s="70" customFormat="1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ref="D114:E117" si="7">IF(D64="","",D64)</f>
        <v/>
      </c>
      <c r="E114" s="604" t="str">
        <f t="shared" si="7"/>
        <v/>
      </c>
      <c r="F114" s="511" t="s">
        <v>8</v>
      </c>
      <c r="G114" s="51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19"/>
    </row>
    <row r="115" spans="1:36" s="70" customFormat="1">
      <c r="A115" s="94" t="str">
        <f t="shared" ref="A115:B117" si="8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4" t="str">
        <f t="shared" si="7"/>
        <v/>
      </c>
      <c r="F115" s="511" t="s">
        <v>8</v>
      </c>
      <c r="G115" s="51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19"/>
    </row>
    <row r="116" spans="1:36" s="70" customFormat="1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4" t="str">
        <f t="shared" si="7"/>
        <v/>
      </c>
      <c r="F116" s="511" t="s">
        <v>8</v>
      </c>
      <c r="G116" s="51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19"/>
    </row>
    <row r="117" spans="1:36" s="70" customFormat="1" ht="12" thickBot="1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5" t="str">
        <f t="shared" si="7"/>
        <v/>
      </c>
      <c r="F117" s="512" t="s">
        <v>8</v>
      </c>
      <c r="G117" s="520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2"/>
    </row>
    <row r="118" spans="1:36" s="69" customFormat="1" ht="12" thickBot="1">
      <c r="A118" s="213" t="s">
        <v>124</v>
      </c>
      <c r="B118" s="214" t="s">
        <v>167</v>
      </c>
      <c r="C118" s="215"/>
      <c r="D118" s="216"/>
      <c r="E118" s="216"/>
      <c r="F118" s="216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4"/>
    </row>
    <row r="119" spans="1:36" s="70" customFormat="1">
      <c r="A119" s="100" t="str">
        <f>IF(A70="","",A70)</f>
        <v/>
      </c>
      <c r="B119" s="200" t="str">
        <f>IF(B70="","",B70)</f>
        <v/>
      </c>
      <c r="C119" s="201" t="str">
        <f t="shared" ref="C119:C138" si="9">IF(SUM(G119:AJ119)=0,"",SUM(G119:AJ119))</f>
        <v/>
      </c>
      <c r="D119" s="202" t="str">
        <f t="shared" ref="D119:E134" si="10">IF(D70="","",D70)</f>
        <v/>
      </c>
      <c r="E119" s="603" t="str">
        <f t="shared" si="10"/>
        <v/>
      </c>
      <c r="F119" s="510" t="s">
        <v>8</v>
      </c>
      <c r="G119" s="515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7"/>
    </row>
    <row r="120" spans="1:36" s="70" customFormat="1">
      <c r="A120" s="94" t="str">
        <f t="shared" ref="A120:B135" si="11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4" t="str">
        <f t="shared" si="10"/>
        <v/>
      </c>
      <c r="F120" s="511" t="s">
        <v>8</v>
      </c>
      <c r="G120" s="51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19"/>
    </row>
    <row r="121" spans="1:36" s="70" customFormat="1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4" t="str">
        <f t="shared" si="10"/>
        <v/>
      </c>
      <c r="F121" s="511" t="s">
        <v>8</v>
      </c>
      <c r="G121" s="51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19"/>
    </row>
    <row r="122" spans="1:36" s="70" customFormat="1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4" t="str">
        <f t="shared" si="10"/>
        <v/>
      </c>
      <c r="F122" s="511" t="s">
        <v>8</v>
      </c>
      <c r="G122" s="51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19"/>
    </row>
    <row r="123" spans="1:36" s="70" customFormat="1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4" t="str">
        <f t="shared" si="10"/>
        <v/>
      </c>
      <c r="F123" s="511" t="s">
        <v>8</v>
      </c>
      <c r="G123" s="51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19"/>
    </row>
    <row r="124" spans="1:36" s="70" customFormat="1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4" t="str">
        <f t="shared" si="10"/>
        <v/>
      </c>
      <c r="F124" s="511" t="s">
        <v>8</v>
      </c>
      <c r="G124" s="51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19"/>
    </row>
    <row r="125" spans="1:36" s="70" customFormat="1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4" t="str">
        <f t="shared" si="10"/>
        <v/>
      </c>
      <c r="F125" s="511" t="s">
        <v>8</v>
      </c>
      <c r="G125" s="51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19"/>
    </row>
    <row r="126" spans="1:36" s="70" customFormat="1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4" t="str">
        <f t="shared" si="10"/>
        <v/>
      </c>
      <c r="F126" s="511" t="s">
        <v>8</v>
      </c>
      <c r="G126" s="51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19"/>
    </row>
    <row r="127" spans="1:36" s="70" customFormat="1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4" t="str">
        <f t="shared" si="10"/>
        <v/>
      </c>
      <c r="F127" s="511" t="s">
        <v>8</v>
      </c>
      <c r="G127" s="51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19"/>
    </row>
    <row r="128" spans="1:36" s="70" customFormat="1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4" t="str">
        <f t="shared" si="10"/>
        <v/>
      </c>
      <c r="F128" s="511" t="s">
        <v>8</v>
      </c>
      <c r="G128" s="51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19"/>
    </row>
    <row r="129" spans="1:36" s="70" customFormat="1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4" t="str">
        <f t="shared" si="10"/>
        <v/>
      </c>
      <c r="F129" s="511" t="s">
        <v>8</v>
      </c>
      <c r="G129" s="51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19"/>
    </row>
    <row r="130" spans="1:36" s="70" customFormat="1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4" t="str">
        <f t="shared" si="10"/>
        <v/>
      </c>
      <c r="F130" s="511" t="s">
        <v>8</v>
      </c>
      <c r="G130" s="51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19"/>
    </row>
    <row r="131" spans="1:36" s="70" customFormat="1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4" t="str">
        <f t="shared" si="10"/>
        <v/>
      </c>
      <c r="F131" s="511" t="s">
        <v>8</v>
      </c>
      <c r="G131" s="51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19"/>
    </row>
    <row r="132" spans="1:36" s="70" customFormat="1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4" t="str">
        <f t="shared" si="10"/>
        <v/>
      </c>
      <c r="F132" s="511" t="s">
        <v>8</v>
      </c>
      <c r="G132" s="51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19"/>
    </row>
    <row r="133" spans="1:36" s="70" customFormat="1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4" t="str">
        <f t="shared" si="10"/>
        <v/>
      </c>
      <c r="F133" s="511" t="s">
        <v>8</v>
      </c>
      <c r="G133" s="51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19"/>
    </row>
    <row r="134" spans="1:36" s="70" customFormat="1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4" t="str">
        <f t="shared" si="10"/>
        <v/>
      </c>
      <c r="F134" s="511" t="s">
        <v>8</v>
      </c>
      <c r="G134" s="51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19"/>
    </row>
    <row r="135" spans="1:36" s="70" customFormat="1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ref="D135:E138" si="12">IF(D86="","",D86)</f>
        <v/>
      </c>
      <c r="E135" s="604" t="str">
        <f t="shared" si="12"/>
        <v/>
      </c>
      <c r="F135" s="511" t="s">
        <v>8</v>
      </c>
      <c r="G135" s="51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19"/>
    </row>
    <row r="136" spans="1:36" s="70" customFormat="1">
      <c r="A136" s="94" t="str">
        <f t="shared" ref="A136:B138" si="13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4" t="str">
        <f t="shared" si="12"/>
        <v/>
      </c>
      <c r="F136" s="511" t="s">
        <v>8</v>
      </c>
      <c r="G136" s="51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19"/>
    </row>
    <row r="137" spans="1:36" s="70" customFormat="1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4" t="str">
        <f t="shared" si="12"/>
        <v/>
      </c>
      <c r="F137" s="511" t="s">
        <v>8</v>
      </c>
      <c r="G137" s="51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19"/>
    </row>
    <row r="138" spans="1:36" s="70" customFormat="1" ht="12" thickBot="1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4" t="str">
        <f t="shared" si="12"/>
        <v/>
      </c>
      <c r="F138" s="511" t="s">
        <v>8</v>
      </c>
      <c r="G138" s="520"/>
      <c r="H138" s="521"/>
      <c r="I138" s="521"/>
      <c r="J138" s="521"/>
      <c r="K138" s="521"/>
      <c r="L138" s="521"/>
      <c r="M138" s="521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2"/>
    </row>
    <row r="139" spans="1:36" s="363" customFormat="1" ht="19.5" customHeight="1">
      <c r="A139" s="362"/>
      <c r="B139" s="363" t="s">
        <v>122</v>
      </c>
    </row>
    <row r="140" spans="1:36" s="3" customFormat="1">
      <c r="A140" s="640" t="s">
        <v>10</v>
      </c>
      <c r="B140" s="642" t="s">
        <v>205</v>
      </c>
      <c r="C140" s="644" t="s">
        <v>59</v>
      </c>
      <c r="D140" s="385" t="str">
        <f>IF(Analiza!G$79="","",Analiza!G$79)</f>
        <v>Faza oper.</v>
      </c>
      <c r="E140" s="385" t="str">
        <f>IF(Analiza!H$79="","",Analiza!H$79)</f>
        <v>Faza oper.</v>
      </c>
      <c r="F140" s="385" t="str">
        <f>IF(Analiza!I$79="","",Analiza!I$79)</f>
        <v>Faza oper.</v>
      </c>
      <c r="G140" s="385" t="str">
        <f>IF(Analiza!J$79="","",Analiza!J$79)</f>
        <v>Faza oper.</v>
      </c>
      <c r="H140" s="385" t="str">
        <f>IF(Analiza!K$79="","",Analiza!K$79)</f>
        <v>Faza oper.</v>
      </c>
      <c r="I140" s="385" t="str">
        <f>IF(Analiza!L$79="","",Analiza!L$79)</f>
        <v>Faza oper.</v>
      </c>
      <c r="J140" s="385" t="str">
        <f>IF(Analiza!M$79="","",Analiza!M$79)</f>
        <v>Faza oper.</v>
      </c>
      <c r="K140" s="385" t="str">
        <f>IF(Analiza!N$79="","",Analiza!N$79)</f>
        <v>Faza oper.</v>
      </c>
      <c r="L140" s="385" t="str">
        <f>IF(Analiza!O$79="","",Analiza!O$79)</f>
        <v>Faza oper.</v>
      </c>
      <c r="M140" s="385" t="str">
        <f>IF(Analiza!P$79="","",Analiza!P$79)</f>
        <v>Faza oper.</v>
      </c>
      <c r="N140" s="385" t="str">
        <f>IF(Analiza!Q$79="","",Analiza!Q$79)</f>
        <v>Faza oper.</v>
      </c>
      <c r="O140" s="385" t="str">
        <f>IF(Analiza!R$79="","",Analiza!R$79)</f>
        <v>Faza oper.</v>
      </c>
      <c r="P140" s="385" t="str">
        <f>IF(Analiza!S$79="","",Analiza!S$79)</f>
        <v>Faza oper.</v>
      </c>
      <c r="Q140" s="385" t="str">
        <f>IF(Analiza!T$79="","",Analiza!T$79)</f>
        <v>Faza oper.</v>
      </c>
      <c r="R140" s="385" t="str">
        <f>IF(Analiza!U$79="","",Analiza!U$79)</f>
        <v>Faza oper.</v>
      </c>
      <c r="S140" s="385" t="str">
        <f>IF(Analiza!V$79="","",Analiza!V$79)</f>
        <v/>
      </c>
      <c r="T140" s="385" t="str">
        <f>IF(Analiza!W$79="","",Analiza!W$79)</f>
        <v/>
      </c>
      <c r="U140" s="385" t="str">
        <f>IF(Analiza!X$79="","",Analiza!X$79)</f>
        <v/>
      </c>
      <c r="V140" s="385" t="str">
        <f>IF(Analiza!Y$79="","",Analiza!Y$79)</f>
        <v/>
      </c>
      <c r="W140" s="385" t="str">
        <f>IF(Analiza!Z$79="","",Analiza!Z$79)</f>
        <v/>
      </c>
      <c r="X140" s="385" t="str">
        <f>IF(Analiza!AA$79="","",Analiza!AA$79)</f>
        <v/>
      </c>
      <c r="Y140" s="385" t="str">
        <f>IF(Analiza!AB$79="","",Analiza!AB$79)</f>
        <v/>
      </c>
      <c r="Z140" s="385" t="str">
        <f>IF(Analiza!AC$79="","",Analiza!AC$79)</f>
        <v/>
      </c>
      <c r="AA140" s="385" t="str">
        <f>IF(Analiza!AD$79="","",Analiza!AD$79)</f>
        <v/>
      </c>
      <c r="AB140" s="385" t="str">
        <f>IF(Analiza!AE$79="","",Analiza!AE$79)</f>
        <v/>
      </c>
      <c r="AC140" s="385" t="str">
        <f>IF(Analiza!AF$79="","",Analiza!AF$79)</f>
        <v/>
      </c>
      <c r="AD140" s="385" t="str">
        <f>IF(Analiza!AG$79="","",Analiza!AG$79)</f>
        <v/>
      </c>
      <c r="AE140" s="385" t="str">
        <f>IF(Analiza!AH$79="","",Analiza!AH$79)</f>
        <v/>
      </c>
      <c r="AF140" s="385" t="str">
        <f>IF(Analiza!AI$79="","",Analiza!AI$79)</f>
        <v/>
      </c>
      <c r="AG140" s="385" t="str">
        <f>IF(Analiza!AJ$79="","",Analiza!AJ$79)</f>
        <v/>
      </c>
    </row>
    <row r="141" spans="1:36" s="3" customFormat="1" ht="12" thickBot="1">
      <c r="A141" s="641"/>
      <c r="B141" s="643"/>
      <c r="C141" s="645"/>
      <c r="D141" s="494">
        <f>IF(Analiza!G$80="","",Analiza!G$80)</f>
        <v>2016</v>
      </c>
      <c r="E141" s="494">
        <f>IF(Analiza!H$80="","",Analiza!H$80)</f>
        <v>2017</v>
      </c>
      <c r="F141" s="494">
        <f>IF(Analiza!I$80="","",Analiza!I$80)</f>
        <v>2018</v>
      </c>
      <c r="G141" s="494">
        <f>IF(Analiza!J$80="","",Analiza!J$80)</f>
        <v>2019</v>
      </c>
      <c r="H141" s="494">
        <f>IF(Analiza!K$80="","",Analiza!K$80)</f>
        <v>2020</v>
      </c>
      <c r="I141" s="494">
        <f>IF(Analiza!L$80="","",Analiza!L$80)</f>
        <v>2021</v>
      </c>
      <c r="J141" s="494">
        <f>IF(Analiza!M$80="","",Analiza!M$80)</f>
        <v>2022</v>
      </c>
      <c r="K141" s="494">
        <f>IF(Analiza!N$80="","",Analiza!N$80)</f>
        <v>2023</v>
      </c>
      <c r="L141" s="494">
        <f>IF(Analiza!O$80="","",Analiza!O$80)</f>
        <v>2024</v>
      </c>
      <c r="M141" s="494">
        <f>IF(Analiza!P$80="","",Analiza!P$80)</f>
        <v>2025</v>
      </c>
      <c r="N141" s="494">
        <f>IF(Analiza!Q$80="","",Analiza!Q$80)</f>
        <v>2026</v>
      </c>
      <c r="O141" s="494">
        <f>IF(Analiza!R$80="","",Analiza!R$80)</f>
        <v>2027</v>
      </c>
      <c r="P141" s="494">
        <f>IF(Analiza!S$80="","",Analiza!S$80)</f>
        <v>2028</v>
      </c>
      <c r="Q141" s="494">
        <f>IF(Analiza!T$80="","",Analiza!T$80)</f>
        <v>2029</v>
      </c>
      <c r="R141" s="494">
        <f>IF(Analiza!U$80="","",Analiza!U$80)</f>
        <v>2030</v>
      </c>
      <c r="S141" s="494" t="str">
        <f>IF(Analiza!V$80="","",Analiza!V$80)</f>
        <v/>
      </c>
      <c r="T141" s="494" t="str">
        <f>IF(Analiza!W$80="","",Analiza!W$80)</f>
        <v/>
      </c>
      <c r="U141" s="494" t="str">
        <f>IF(Analiza!X$80="","",Analiza!X$80)</f>
        <v/>
      </c>
      <c r="V141" s="494" t="str">
        <f>IF(Analiza!Y$80="","",Analiza!Y$80)</f>
        <v/>
      </c>
      <c r="W141" s="494" t="str">
        <f>IF(Analiza!Z$80="","",Analiza!Z$80)</f>
        <v/>
      </c>
      <c r="X141" s="494" t="str">
        <f>IF(Analiza!AA$80="","",Analiza!AA$80)</f>
        <v/>
      </c>
      <c r="Y141" s="494" t="str">
        <f>IF(Analiza!AB$80="","",Analiza!AB$80)</f>
        <v/>
      </c>
      <c r="Z141" s="494" t="str">
        <f>IF(Analiza!AC$80="","",Analiza!AC$80)</f>
        <v/>
      </c>
      <c r="AA141" s="494" t="str">
        <f>IF(Analiza!AD$80="","",Analiza!AD$80)</f>
        <v/>
      </c>
      <c r="AB141" s="494" t="str">
        <f>IF(Analiza!AE$80="","",Analiza!AE$80)</f>
        <v/>
      </c>
      <c r="AC141" s="494" t="str">
        <f>IF(Analiza!AF$80="","",Analiza!AF$80)</f>
        <v/>
      </c>
      <c r="AD141" s="494" t="str">
        <f>IF(Analiza!AG$80="","",Analiza!AG$80)</f>
        <v/>
      </c>
      <c r="AE141" s="494" t="str">
        <f>IF(Analiza!AH$80="","",Analiza!AH$80)</f>
        <v/>
      </c>
      <c r="AF141" s="494" t="str">
        <f>IF(Analiza!AI$80="","",Analiza!AI$80)</f>
        <v/>
      </c>
      <c r="AG141" s="494" t="str">
        <f>IF(Analiza!AJ$80="","",Analiza!AJ$80)</f>
        <v/>
      </c>
    </row>
    <row r="142" spans="1:36" s="70" customFormat="1">
      <c r="A142" s="81">
        <v>1</v>
      </c>
      <c r="B142" s="10" t="s">
        <v>106</v>
      </c>
      <c r="C142" s="527">
        <f>SUM(D142:AG142)</f>
        <v>0</v>
      </c>
      <c r="D142" s="530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31"/>
      <c r="AE142" s="531"/>
      <c r="AF142" s="531"/>
      <c r="AG142" s="532"/>
    </row>
    <row r="143" spans="1:36" s="70" customFormat="1">
      <c r="A143" s="85">
        <v>2</v>
      </c>
      <c r="B143" s="24" t="s">
        <v>107</v>
      </c>
      <c r="C143" s="528">
        <f>SUM(D143:AG143)</f>
        <v>0</v>
      </c>
      <c r="D143" s="533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4"/>
    </row>
    <row r="144" spans="1:36" s="70" customFormat="1" ht="12" thickBot="1">
      <c r="A144" s="85">
        <v>3</v>
      </c>
      <c r="B144" s="24" t="s">
        <v>108</v>
      </c>
      <c r="C144" s="528">
        <f>SUM(D144:AG144)</f>
        <v>0</v>
      </c>
      <c r="D144" s="535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7"/>
    </row>
    <row r="145" spans="1:33" s="374" customFormat="1" ht="24" customHeight="1">
      <c r="A145" s="373" t="s">
        <v>132</v>
      </c>
      <c r="B145" s="374" t="s">
        <v>133</v>
      </c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</row>
    <row r="146" spans="1:33" s="396" customFormat="1" ht="19.5" customHeight="1">
      <c r="A146" s="395" t="s">
        <v>22</v>
      </c>
      <c r="B146" s="396" t="s">
        <v>97</v>
      </c>
    </row>
    <row r="147" spans="1:33" s="8" customFormat="1">
      <c r="A147" s="640" t="s">
        <v>10</v>
      </c>
      <c r="B147" s="642" t="s">
        <v>206</v>
      </c>
      <c r="C147" s="644" t="s">
        <v>0</v>
      </c>
      <c r="D147" s="385" t="str">
        <f>IF(Analiza!G$79="","",Analiza!G$79)</f>
        <v>Faza oper.</v>
      </c>
      <c r="E147" s="385" t="str">
        <f>IF(Analiza!H$79="","",Analiza!H$79)</f>
        <v>Faza oper.</v>
      </c>
      <c r="F147" s="385" t="str">
        <f>IF(Analiza!I$79="","",Analiza!I$79)</f>
        <v>Faza oper.</v>
      </c>
      <c r="G147" s="385" t="str">
        <f>IF(Analiza!J$79="","",Analiza!J$79)</f>
        <v>Faza oper.</v>
      </c>
      <c r="H147" s="385" t="str">
        <f>IF(Analiza!K$79="","",Analiza!K$79)</f>
        <v>Faza oper.</v>
      </c>
      <c r="I147" s="385" t="str">
        <f>IF(Analiza!L$79="","",Analiza!L$79)</f>
        <v>Faza oper.</v>
      </c>
      <c r="J147" s="385" t="str">
        <f>IF(Analiza!M$79="","",Analiza!M$79)</f>
        <v>Faza oper.</v>
      </c>
      <c r="K147" s="385" t="str">
        <f>IF(Analiza!N$79="","",Analiza!N$79)</f>
        <v>Faza oper.</v>
      </c>
      <c r="L147" s="385" t="str">
        <f>IF(Analiza!O$79="","",Analiza!O$79)</f>
        <v>Faza oper.</v>
      </c>
      <c r="M147" s="385" t="str">
        <f>IF(Analiza!P$79="","",Analiza!P$79)</f>
        <v>Faza oper.</v>
      </c>
      <c r="N147" s="385" t="str">
        <f>IF(Analiza!Q$79="","",Analiza!Q$79)</f>
        <v>Faza oper.</v>
      </c>
      <c r="O147" s="385" t="str">
        <f>IF(Analiza!R$79="","",Analiza!R$79)</f>
        <v>Faza oper.</v>
      </c>
      <c r="P147" s="385" t="str">
        <f>IF(Analiza!S$79="","",Analiza!S$79)</f>
        <v>Faza oper.</v>
      </c>
      <c r="Q147" s="385" t="str">
        <f>IF(Analiza!T$79="","",Analiza!T$79)</f>
        <v>Faza oper.</v>
      </c>
      <c r="R147" s="385" t="str">
        <f>IF(Analiza!U$79="","",Analiza!U$79)</f>
        <v>Faza oper.</v>
      </c>
      <c r="S147" s="385" t="str">
        <f>IF(Analiza!V$79="","",Analiza!V$79)</f>
        <v/>
      </c>
      <c r="T147" s="385" t="str">
        <f>IF(Analiza!W$79="","",Analiza!W$79)</f>
        <v/>
      </c>
      <c r="U147" s="385" t="str">
        <f>IF(Analiza!X$79="","",Analiza!X$79)</f>
        <v/>
      </c>
      <c r="V147" s="385" t="str">
        <f>IF(Analiza!Y$79="","",Analiza!Y$79)</f>
        <v/>
      </c>
      <c r="W147" s="385" t="str">
        <f>IF(Analiza!Z$79="","",Analiza!Z$79)</f>
        <v/>
      </c>
      <c r="X147" s="385" t="str">
        <f>IF(Analiza!AA$79="","",Analiza!AA$79)</f>
        <v/>
      </c>
      <c r="Y147" s="385" t="str">
        <f>IF(Analiza!AB$79="","",Analiza!AB$79)</f>
        <v/>
      </c>
      <c r="Z147" s="385" t="str">
        <f>IF(Analiza!AC$79="","",Analiza!AC$79)</f>
        <v/>
      </c>
      <c r="AA147" s="385" t="str">
        <f>IF(Analiza!AD$79="","",Analiza!AD$79)</f>
        <v/>
      </c>
      <c r="AB147" s="385" t="str">
        <f>IF(Analiza!AE$79="","",Analiza!AE$79)</f>
        <v/>
      </c>
      <c r="AC147" s="385" t="str">
        <f>IF(Analiza!AF$79="","",Analiza!AF$79)</f>
        <v/>
      </c>
      <c r="AD147" s="385" t="str">
        <f>IF(Analiza!AG$79="","",Analiza!AG$79)</f>
        <v/>
      </c>
      <c r="AE147" s="385" t="str">
        <f>IF(Analiza!AH$79="","",Analiza!AH$79)</f>
        <v/>
      </c>
      <c r="AF147" s="385" t="str">
        <f>IF(Analiza!AI$79="","",Analiza!AI$79)</f>
        <v/>
      </c>
      <c r="AG147" s="385" t="str">
        <f>IF(Analiza!AJ$79="","",Analiza!AJ$79)</f>
        <v/>
      </c>
    </row>
    <row r="148" spans="1:33" s="8" customFormat="1" ht="12" thickBot="1">
      <c r="A148" s="641"/>
      <c r="B148" s="643"/>
      <c r="C148" s="645"/>
      <c r="D148" s="494">
        <f>IF(Analiza!G$80="","",Analiza!G$80)</f>
        <v>2016</v>
      </c>
      <c r="E148" s="494">
        <f>IF(Analiza!H$80="","",Analiza!H$80)</f>
        <v>2017</v>
      </c>
      <c r="F148" s="494">
        <f>IF(Analiza!I$80="","",Analiza!I$80)</f>
        <v>2018</v>
      </c>
      <c r="G148" s="494">
        <f>IF(Analiza!J$80="","",Analiza!J$80)</f>
        <v>2019</v>
      </c>
      <c r="H148" s="494">
        <f>IF(Analiza!K$80="","",Analiza!K$80)</f>
        <v>2020</v>
      </c>
      <c r="I148" s="494">
        <f>IF(Analiza!L$80="","",Analiza!L$80)</f>
        <v>2021</v>
      </c>
      <c r="J148" s="494">
        <f>IF(Analiza!M$80="","",Analiza!M$80)</f>
        <v>2022</v>
      </c>
      <c r="K148" s="494">
        <f>IF(Analiza!N$80="","",Analiza!N$80)</f>
        <v>2023</v>
      </c>
      <c r="L148" s="494">
        <f>IF(Analiza!O$80="","",Analiza!O$80)</f>
        <v>2024</v>
      </c>
      <c r="M148" s="494">
        <f>IF(Analiza!P$80="","",Analiza!P$80)</f>
        <v>2025</v>
      </c>
      <c r="N148" s="494">
        <f>IF(Analiza!Q$80="","",Analiza!Q$80)</f>
        <v>2026</v>
      </c>
      <c r="O148" s="494">
        <f>IF(Analiza!R$80="","",Analiza!R$80)</f>
        <v>2027</v>
      </c>
      <c r="P148" s="494">
        <f>IF(Analiza!S$80="","",Analiza!S$80)</f>
        <v>2028</v>
      </c>
      <c r="Q148" s="494">
        <f>IF(Analiza!T$80="","",Analiza!T$80)</f>
        <v>2029</v>
      </c>
      <c r="R148" s="494">
        <f>IF(Analiza!U$80="","",Analiza!U$80)</f>
        <v>2030</v>
      </c>
      <c r="S148" s="494" t="str">
        <f>IF(Analiza!V$80="","",Analiza!V$80)</f>
        <v/>
      </c>
      <c r="T148" s="494" t="str">
        <f>IF(Analiza!W$80="","",Analiza!W$80)</f>
        <v/>
      </c>
      <c r="U148" s="494" t="str">
        <f>IF(Analiza!X$80="","",Analiza!X$80)</f>
        <v/>
      </c>
      <c r="V148" s="494" t="str">
        <f>IF(Analiza!Y$80="","",Analiza!Y$80)</f>
        <v/>
      </c>
      <c r="W148" s="494" t="str">
        <f>IF(Analiza!Z$80="","",Analiza!Z$80)</f>
        <v/>
      </c>
      <c r="X148" s="494" t="str">
        <f>IF(Analiza!AA$80="","",Analiza!AA$80)</f>
        <v/>
      </c>
      <c r="Y148" s="494" t="str">
        <f>IF(Analiza!AB$80="","",Analiza!AB$80)</f>
        <v/>
      </c>
      <c r="Z148" s="494" t="str">
        <f>IF(Analiza!AC$80="","",Analiza!AC$80)</f>
        <v/>
      </c>
      <c r="AA148" s="494" t="str">
        <f>IF(Analiza!AD$80="","",Analiza!AD$80)</f>
        <v/>
      </c>
      <c r="AB148" s="494" t="str">
        <f>IF(Analiza!AE$80="","",Analiza!AE$80)</f>
        <v/>
      </c>
      <c r="AC148" s="494" t="str">
        <f>IF(Analiza!AF$80="","",Analiza!AF$80)</f>
        <v/>
      </c>
      <c r="AD148" s="494" t="str">
        <f>IF(Analiza!AG$80="","",Analiza!AG$80)</f>
        <v/>
      </c>
      <c r="AE148" s="494" t="str">
        <f>IF(Analiza!AH$80="","",Analiza!AH$80)</f>
        <v/>
      </c>
      <c r="AF148" s="494" t="str">
        <f>IF(Analiza!AI$80="","",Analiza!AI$80)</f>
        <v/>
      </c>
      <c r="AG148" s="494" t="str">
        <f>IF(Analiza!AJ$80="","",Analiza!AJ$80)</f>
        <v/>
      </c>
    </row>
    <row r="149" spans="1:33" s="69" customFormat="1">
      <c r="A149" s="81">
        <v>1</v>
      </c>
      <c r="B149" s="178" t="s">
        <v>470</v>
      </c>
      <c r="C149" s="538" t="s">
        <v>1</v>
      </c>
      <c r="D149" s="542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43"/>
      <c r="AG149" s="544"/>
    </row>
    <row r="150" spans="1:33" s="69" customFormat="1">
      <c r="A150" s="85">
        <v>2</v>
      </c>
      <c r="B150" s="111" t="s">
        <v>471</v>
      </c>
      <c r="C150" s="539" t="s">
        <v>1</v>
      </c>
      <c r="D150" s="545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46"/>
    </row>
    <row r="151" spans="1:33" s="69" customFormat="1">
      <c r="A151" s="85">
        <v>3</v>
      </c>
      <c r="B151" s="111" t="s">
        <v>472</v>
      </c>
      <c r="C151" s="539" t="s">
        <v>1</v>
      </c>
      <c r="D151" s="545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46"/>
    </row>
    <row r="152" spans="1:33" s="69" customFormat="1">
      <c r="A152" s="85">
        <v>4</v>
      </c>
      <c r="B152" s="111" t="s">
        <v>473</v>
      </c>
      <c r="C152" s="539" t="s">
        <v>1</v>
      </c>
      <c r="D152" s="545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46"/>
    </row>
    <row r="153" spans="1:33" s="69" customFormat="1">
      <c r="A153" s="85">
        <v>5</v>
      </c>
      <c r="B153" s="111" t="s">
        <v>474</v>
      </c>
      <c r="C153" s="539" t="s">
        <v>1</v>
      </c>
      <c r="D153" s="545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6"/>
    </row>
    <row r="154" spans="1:33" s="69" customFormat="1">
      <c r="A154" s="85">
        <v>6</v>
      </c>
      <c r="B154" s="111" t="s">
        <v>475</v>
      </c>
      <c r="C154" s="539" t="s">
        <v>1</v>
      </c>
      <c r="D154" s="545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6"/>
    </row>
    <row r="155" spans="1:33" s="69" customFormat="1">
      <c r="A155" s="85">
        <v>7</v>
      </c>
      <c r="B155" s="111" t="s">
        <v>476</v>
      </c>
      <c r="C155" s="539" t="s">
        <v>1</v>
      </c>
      <c r="D155" s="545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6"/>
    </row>
    <row r="156" spans="1:33" s="70" customFormat="1">
      <c r="A156" s="85">
        <v>8</v>
      </c>
      <c r="B156" s="111" t="s">
        <v>477</v>
      </c>
      <c r="C156" s="539" t="s">
        <v>1</v>
      </c>
      <c r="D156" s="545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6"/>
    </row>
    <row r="157" spans="1:33" s="112" customFormat="1" ht="12" thickBot="1">
      <c r="A157" s="261" t="s">
        <v>175</v>
      </c>
      <c r="B157" s="262" t="s">
        <v>478</v>
      </c>
      <c r="C157" s="540" t="s">
        <v>1</v>
      </c>
      <c r="D157" s="547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9"/>
    </row>
    <row r="158" spans="1:33" s="396" customFormat="1" ht="19.5" customHeight="1">
      <c r="A158" s="395"/>
      <c r="B158" s="396" t="s">
        <v>136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  <c r="W158" s="541"/>
      <c r="X158" s="541"/>
      <c r="Y158" s="541"/>
      <c r="Z158" s="541"/>
      <c r="AA158" s="541"/>
      <c r="AB158" s="541"/>
      <c r="AC158" s="541"/>
      <c r="AD158" s="541"/>
      <c r="AE158" s="541"/>
      <c r="AF158" s="541"/>
      <c r="AG158" s="541"/>
    </row>
    <row r="159" spans="1:33" s="8" customFormat="1">
      <c r="A159" s="640" t="s">
        <v>10</v>
      </c>
      <c r="B159" s="642" t="s">
        <v>207</v>
      </c>
      <c r="C159" s="644" t="s">
        <v>0</v>
      </c>
      <c r="D159" s="385" t="str">
        <f>IF(Analiza!G$79="","",Analiza!G$79)</f>
        <v>Faza oper.</v>
      </c>
      <c r="E159" s="385" t="str">
        <f>IF(Analiza!H$79="","",Analiza!H$79)</f>
        <v>Faza oper.</v>
      </c>
      <c r="F159" s="385" t="str">
        <f>IF(Analiza!I$79="","",Analiza!I$79)</f>
        <v>Faza oper.</v>
      </c>
      <c r="G159" s="385" t="str">
        <f>IF(Analiza!J$79="","",Analiza!J$79)</f>
        <v>Faza oper.</v>
      </c>
      <c r="H159" s="385" t="str">
        <f>IF(Analiza!K$79="","",Analiza!K$79)</f>
        <v>Faza oper.</v>
      </c>
      <c r="I159" s="385" t="str">
        <f>IF(Analiza!L$79="","",Analiza!L$79)</f>
        <v>Faza oper.</v>
      </c>
      <c r="J159" s="385" t="str">
        <f>IF(Analiza!M$79="","",Analiza!M$79)</f>
        <v>Faza oper.</v>
      </c>
      <c r="K159" s="385" t="str">
        <f>IF(Analiza!N$79="","",Analiza!N$79)</f>
        <v>Faza oper.</v>
      </c>
      <c r="L159" s="385" t="str">
        <f>IF(Analiza!O$79="","",Analiza!O$79)</f>
        <v>Faza oper.</v>
      </c>
      <c r="M159" s="385" t="str">
        <f>IF(Analiza!P$79="","",Analiza!P$79)</f>
        <v>Faza oper.</v>
      </c>
      <c r="N159" s="385" t="str">
        <f>IF(Analiza!Q$79="","",Analiza!Q$79)</f>
        <v>Faza oper.</v>
      </c>
      <c r="O159" s="385" t="str">
        <f>IF(Analiza!R$79="","",Analiza!R$79)</f>
        <v>Faza oper.</v>
      </c>
      <c r="P159" s="385" t="str">
        <f>IF(Analiza!S$79="","",Analiza!S$79)</f>
        <v>Faza oper.</v>
      </c>
      <c r="Q159" s="385" t="str">
        <f>IF(Analiza!T$79="","",Analiza!T$79)</f>
        <v>Faza oper.</v>
      </c>
      <c r="R159" s="385" t="str">
        <f>IF(Analiza!U$79="","",Analiza!U$79)</f>
        <v>Faza oper.</v>
      </c>
      <c r="S159" s="385" t="str">
        <f>IF(Analiza!V$79="","",Analiza!V$79)</f>
        <v/>
      </c>
      <c r="T159" s="385" t="str">
        <f>IF(Analiza!W$79="","",Analiza!W$79)</f>
        <v/>
      </c>
      <c r="U159" s="385" t="str">
        <f>IF(Analiza!X$79="","",Analiza!X$79)</f>
        <v/>
      </c>
      <c r="V159" s="385" t="str">
        <f>IF(Analiza!Y$79="","",Analiza!Y$79)</f>
        <v/>
      </c>
      <c r="W159" s="385" t="str">
        <f>IF(Analiza!Z$79="","",Analiza!Z$79)</f>
        <v/>
      </c>
      <c r="X159" s="385" t="str">
        <f>IF(Analiza!AA$79="","",Analiza!AA$79)</f>
        <v/>
      </c>
      <c r="Y159" s="385" t="str">
        <f>IF(Analiza!AB$79="","",Analiza!AB$79)</f>
        <v/>
      </c>
      <c r="Z159" s="385" t="str">
        <f>IF(Analiza!AC$79="","",Analiza!AC$79)</f>
        <v/>
      </c>
      <c r="AA159" s="385" t="str">
        <f>IF(Analiza!AD$79="","",Analiza!AD$79)</f>
        <v/>
      </c>
      <c r="AB159" s="385" t="str">
        <f>IF(Analiza!AE$79="","",Analiza!AE$79)</f>
        <v/>
      </c>
      <c r="AC159" s="385" t="str">
        <f>IF(Analiza!AF$79="","",Analiza!AF$79)</f>
        <v/>
      </c>
      <c r="AD159" s="385" t="str">
        <f>IF(Analiza!AG$79="","",Analiza!AG$79)</f>
        <v/>
      </c>
      <c r="AE159" s="385" t="str">
        <f>IF(Analiza!AH$79="","",Analiza!AH$79)</f>
        <v/>
      </c>
      <c r="AF159" s="385" t="str">
        <f>IF(Analiza!AI$79="","",Analiza!AI$79)</f>
        <v/>
      </c>
      <c r="AG159" s="385" t="str">
        <f>IF(Analiza!AJ$79="","",Analiza!AJ$79)</f>
        <v/>
      </c>
    </row>
    <row r="160" spans="1:33" s="8" customFormat="1" ht="12" thickBot="1">
      <c r="A160" s="641"/>
      <c r="B160" s="643"/>
      <c r="C160" s="645"/>
      <c r="D160" s="494">
        <f>IF(Analiza!G$80="","",Analiza!G$80)</f>
        <v>2016</v>
      </c>
      <c r="E160" s="494">
        <f>IF(Analiza!H$80="","",Analiza!H$80)</f>
        <v>2017</v>
      </c>
      <c r="F160" s="494">
        <f>IF(Analiza!I$80="","",Analiza!I$80)</f>
        <v>2018</v>
      </c>
      <c r="G160" s="494">
        <f>IF(Analiza!J$80="","",Analiza!J$80)</f>
        <v>2019</v>
      </c>
      <c r="H160" s="494">
        <f>IF(Analiza!K$80="","",Analiza!K$80)</f>
        <v>2020</v>
      </c>
      <c r="I160" s="494">
        <f>IF(Analiza!L$80="","",Analiza!L$80)</f>
        <v>2021</v>
      </c>
      <c r="J160" s="494">
        <f>IF(Analiza!M$80="","",Analiza!M$80)</f>
        <v>2022</v>
      </c>
      <c r="K160" s="494">
        <f>IF(Analiza!N$80="","",Analiza!N$80)</f>
        <v>2023</v>
      </c>
      <c r="L160" s="494">
        <f>IF(Analiza!O$80="","",Analiza!O$80)</f>
        <v>2024</v>
      </c>
      <c r="M160" s="494">
        <f>IF(Analiza!P$80="","",Analiza!P$80)</f>
        <v>2025</v>
      </c>
      <c r="N160" s="494">
        <f>IF(Analiza!Q$80="","",Analiza!Q$80)</f>
        <v>2026</v>
      </c>
      <c r="O160" s="494">
        <f>IF(Analiza!R$80="","",Analiza!R$80)</f>
        <v>2027</v>
      </c>
      <c r="P160" s="494">
        <f>IF(Analiza!S$80="","",Analiza!S$80)</f>
        <v>2028</v>
      </c>
      <c r="Q160" s="494">
        <f>IF(Analiza!T$80="","",Analiza!T$80)</f>
        <v>2029</v>
      </c>
      <c r="R160" s="494">
        <f>IF(Analiza!U$80="","",Analiza!U$80)</f>
        <v>2030</v>
      </c>
      <c r="S160" s="494" t="str">
        <f>IF(Analiza!V$80="","",Analiza!V$80)</f>
        <v/>
      </c>
      <c r="T160" s="494" t="str">
        <f>IF(Analiza!W$80="","",Analiza!W$80)</f>
        <v/>
      </c>
      <c r="U160" s="494" t="str">
        <f>IF(Analiza!X$80="","",Analiza!X$80)</f>
        <v/>
      </c>
      <c r="V160" s="494" t="str">
        <f>IF(Analiza!Y$80="","",Analiza!Y$80)</f>
        <v/>
      </c>
      <c r="W160" s="494" t="str">
        <f>IF(Analiza!Z$80="","",Analiza!Z$80)</f>
        <v/>
      </c>
      <c r="X160" s="494" t="str">
        <f>IF(Analiza!AA$80="","",Analiza!AA$80)</f>
        <v/>
      </c>
      <c r="Y160" s="494" t="str">
        <f>IF(Analiza!AB$80="","",Analiza!AB$80)</f>
        <v/>
      </c>
      <c r="Z160" s="494" t="str">
        <f>IF(Analiza!AC$80="","",Analiza!AC$80)</f>
        <v/>
      </c>
      <c r="AA160" s="494" t="str">
        <f>IF(Analiza!AD$80="","",Analiza!AD$80)</f>
        <v/>
      </c>
      <c r="AB160" s="494" t="str">
        <f>IF(Analiza!AE$80="","",Analiza!AE$80)</f>
        <v/>
      </c>
      <c r="AC160" s="494" t="str">
        <f>IF(Analiza!AF$80="","",Analiza!AF$80)</f>
        <v/>
      </c>
      <c r="AD160" s="494" t="str">
        <f>IF(Analiza!AG$80="","",Analiza!AG$80)</f>
        <v/>
      </c>
      <c r="AE160" s="494" t="str">
        <f>IF(Analiza!AH$80="","",Analiza!AH$80)</f>
        <v/>
      </c>
      <c r="AF160" s="494" t="str">
        <f>IF(Analiza!AI$80="","",Analiza!AI$80)</f>
        <v/>
      </c>
      <c r="AG160" s="494" t="str">
        <f>IF(Analiza!AJ$80="","",Analiza!AJ$80)</f>
        <v/>
      </c>
    </row>
    <row r="161" spans="1:33" s="69" customFormat="1">
      <c r="A161" s="85">
        <v>2</v>
      </c>
      <c r="B161" s="111" t="s">
        <v>471</v>
      </c>
      <c r="C161" s="539" t="s">
        <v>1</v>
      </c>
      <c r="D161" s="542"/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543"/>
      <c r="U161" s="543"/>
      <c r="V161" s="543"/>
      <c r="W161" s="543"/>
      <c r="X161" s="543"/>
      <c r="Y161" s="543"/>
      <c r="Z161" s="543"/>
      <c r="AA161" s="543"/>
      <c r="AB161" s="543"/>
      <c r="AC161" s="543"/>
      <c r="AD161" s="543"/>
      <c r="AE161" s="543"/>
      <c r="AF161" s="543"/>
      <c r="AG161" s="544"/>
    </row>
    <row r="162" spans="1:33" s="69" customFormat="1">
      <c r="A162" s="85">
        <v>3</v>
      </c>
      <c r="B162" s="111" t="s">
        <v>472</v>
      </c>
      <c r="C162" s="539" t="s">
        <v>1</v>
      </c>
      <c r="D162" s="545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46"/>
    </row>
    <row r="163" spans="1:33" s="69" customFormat="1">
      <c r="A163" s="85">
        <v>4</v>
      </c>
      <c r="B163" s="111" t="s">
        <v>473</v>
      </c>
      <c r="C163" s="539" t="s">
        <v>1</v>
      </c>
      <c r="D163" s="545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46"/>
    </row>
    <row r="164" spans="1:33" s="69" customFormat="1">
      <c r="A164" s="85">
        <v>5</v>
      </c>
      <c r="B164" s="111" t="s">
        <v>474</v>
      </c>
      <c r="C164" s="539" t="s">
        <v>1</v>
      </c>
      <c r="D164" s="545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46"/>
    </row>
    <row r="165" spans="1:33" s="69" customFormat="1">
      <c r="A165" s="85">
        <v>6</v>
      </c>
      <c r="B165" s="111" t="s">
        <v>475</v>
      </c>
      <c r="C165" s="539" t="s">
        <v>1</v>
      </c>
      <c r="D165" s="545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6"/>
    </row>
    <row r="166" spans="1:33" s="69" customFormat="1">
      <c r="A166" s="85">
        <v>7</v>
      </c>
      <c r="B166" s="111" t="s">
        <v>476</v>
      </c>
      <c r="C166" s="539" t="s">
        <v>1</v>
      </c>
      <c r="D166" s="545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6"/>
    </row>
    <row r="167" spans="1:33" s="70" customFormat="1">
      <c r="A167" s="85">
        <v>8</v>
      </c>
      <c r="B167" s="111" t="s">
        <v>477</v>
      </c>
      <c r="C167" s="539" t="s">
        <v>1</v>
      </c>
      <c r="D167" s="545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6"/>
    </row>
    <row r="168" spans="1:33" s="112" customFormat="1" ht="12" thickBot="1">
      <c r="A168" s="261" t="s">
        <v>175</v>
      </c>
      <c r="B168" s="262" t="s">
        <v>478</v>
      </c>
      <c r="C168" s="540" t="s">
        <v>1</v>
      </c>
      <c r="D168" s="547"/>
      <c r="E168" s="548"/>
      <c r="F168" s="548"/>
      <c r="G168" s="548"/>
      <c r="H168" s="548"/>
      <c r="I168" s="548"/>
      <c r="J168" s="548"/>
      <c r="K168" s="548"/>
      <c r="L168" s="548"/>
      <c r="M168" s="548"/>
      <c r="N168" s="548"/>
      <c r="O168" s="548"/>
      <c r="P168" s="548"/>
      <c r="Q168" s="548"/>
      <c r="R168" s="548"/>
      <c r="S168" s="548"/>
      <c r="T168" s="548"/>
      <c r="U168" s="548"/>
      <c r="V168" s="548"/>
      <c r="W168" s="548"/>
      <c r="X168" s="548"/>
      <c r="Y168" s="548"/>
      <c r="Z168" s="548"/>
      <c r="AA168" s="548"/>
      <c r="AB168" s="548"/>
      <c r="AC168" s="548"/>
      <c r="AD168" s="548"/>
      <c r="AE168" s="548"/>
      <c r="AF168" s="548"/>
      <c r="AG168" s="549"/>
    </row>
    <row r="169" spans="1:33" s="374" customFormat="1" ht="24" customHeight="1">
      <c r="A169" s="373" t="s">
        <v>138</v>
      </c>
      <c r="B169" s="374" t="s">
        <v>139</v>
      </c>
      <c r="H169" s="400"/>
    </row>
    <row r="170" spans="1:33" s="402" customFormat="1" ht="18" customHeight="1">
      <c r="A170" s="401" t="s">
        <v>209</v>
      </c>
      <c r="B170" s="402" t="s">
        <v>210</v>
      </c>
      <c r="H170" s="403"/>
    </row>
    <row r="171" spans="1:33" s="80" customFormat="1" ht="19.5" customHeight="1">
      <c r="A171" s="79"/>
      <c r="B171" s="80" t="s">
        <v>140</v>
      </c>
    </row>
    <row r="172" spans="1:33" s="8" customFormat="1">
      <c r="A172" s="640" t="s">
        <v>10</v>
      </c>
      <c r="B172" s="642" t="s">
        <v>204</v>
      </c>
      <c r="C172" s="644" t="s">
        <v>0</v>
      </c>
      <c r="D172" s="36" t="str">
        <f>IF(Analiza!G$79="","",Analiza!G$79)</f>
        <v>Faza oper.</v>
      </c>
      <c r="E172" s="36" t="str">
        <f>IF(Analiza!H$79="","",Analiza!H$79)</f>
        <v>Faza oper.</v>
      </c>
      <c r="F172" s="36" t="str">
        <f>IF(Analiza!I$79="","",Analiza!I$79)</f>
        <v>Faza oper.</v>
      </c>
      <c r="G172" s="36" t="str">
        <f>IF(Analiza!J$79="","",Analiza!J$79)</f>
        <v>Faza oper.</v>
      </c>
      <c r="H172" s="36" t="str">
        <f>IF(Analiza!K$79="","",Analiza!K$79)</f>
        <v>Faza oper.</v>
      </c>
      <c r="I172" s="36" t="str">
        <f>IF(Analiza!L$79="","",Analiza!L$79)</f>
        <v>Faza oper.</v>
      </c>
      <c r="J172" s="36" t="str">
        <f>IF(Analiza!M$79="","",Analiza!M$79)</f>
        <v>Faza oper.</v>
      </c>
      <c r="K172" s="36" t="str">
        <f>IF(Analiza!N$79="","",Analiza!N$79)</f>
        <v>Faza oper.</v>
      </c>
      <c r="L172" s="36" t="str">
        <f>IF(Analiza!O$79="","",Analiza!O$79)</f>
        <v>Faza oper.</v>
      </c>
      <c r="M172" s="36" t="str">
        <f>IF(Analiza!P$79="","",Analiza!P$79)</f>
        <v>Faza oper.</v>
      </c>
      <c r="N172" s="36" t="str">
        <f>IF(Analiza!Q$79="","",Analiza!Q$79)</f>
        <v>Faza oper.</v>
      </c>
      <c r="O172" s="36" t="str">
        <f>IF(Analiza!R$79="","",Analiza!R$79)</f>
        <v>Faza oper.</v>
      </c>
      <c r="P172" s="36" t="str">
        <f>IF(Analiza!S$79="","",Analiza!S$79)</f>
        <v>Faza oper.</v>
      </c>
      <c r="Q172" s="36" t="str">
        <f>IF(Analiza!T$79="","",Analiza!T$79)</f>
        <v>Faza oper.</v>
      </c>
      <c r="R172" s="36" t="str">
        <f>IF(Analiza!U$79="","",Analiza!U$79)</f>
        <v>Faza oper.</v>
      </c>
      <c r="S172" s="36" t="str">
        <f>IF(Analiza!V$79="","",Analiza!V$79)</f>
        <v/>
      </c>
      <c r="T172" s="36" t="str">
        <f>IF(Analiza!W$79="","",Analiza!W$79)</f>
        <v/>
      </c>
      <c r="U172" s="36" t="str">
        <f>IF(Analiza!X$79="","",Analiza!X$79)</f>
        <v/>
      </c>
      <c r="V172" s="36" t="str">
        <f>IF(Analiza!Y$79="","",Analiza!Y$79)</f>
        <v/>
      </c>
      <c r="W172" s="36" t="str">
        <f>IF(Analiza!Z$79="","",Analiza!Z$79)</f>
        <v/>
      </c>
      <c r="X172" s="36" t="str">
        <f>IF(Analiza!AA$79="","",Analiza!AA$79)</f>
        <v/>
      </c>
      <c r="Y172" s="36" t="str">
        <f>IF(Analiza!AB$79="","",Analiza!AB$79)</f>
        <v/>
      </c>
      <c r="Z172" s="36" t="str">
        <f>IF(Analiza!AC$79="","",Analiza!AC$79)</f>
        <v/>
      </c>
      <c r="AA172" s="36" t="str">
        <f>IF(Analiza!AD$79="","",Analiza!AD$79)</f>
        <v/>
      </c>
      <c r="AB172" s="36" t="str">
        <f>IF(Analiza!AE$79="","",Analiza!AE$79)</f>
        <v/>
      </c>
      <c r="AC172" s="36" t="str">
        <f>IF(Analiza!AF$79="","",Analiza!AF$79)</f>
        <v/>
      </c>
      <c r="AD172" s="36" t="str">
        <f>IF(Analiza!AG$79="","",Analiza!AG$79)</f>
        <v/>
      </c>
      <c r="AE172" s="36" t="str">
        <f>IF(Analiza!AH$79="","",Analiza!AH$79)</f>
        <v/>
      </c>
      <c r="AF172" s="36" t="str">
        <f>IF(Analiza!AI$79="","",Analiza!AI$79)</f>
        <v/>
      </c>
      <c r="AG172" s="36" t="str">
        <f>IF(Analiza!AJ$79="","",Analiza!AJ$79)</f>
        <v/>
      </c>
    </row>
    <row r="173" spans="1:33" s="8" customFormat="1" ht="12" thickBot="1">
      <c r="A173" s="641"/>
      <c r="B173" s="649"/>
      <c r="C173" s="650"/>
      <c r="D173" s="550">
        <f>IF(Analiza!G$80="","",Analiza!G$80)</f>
        <v>2016</v>
      </c>
      <c r="E173" s="550">
        <f>IF(Analiza!H$80="","",Analiza!H$80)</f>
        <v>2017</v>
      </c>
      <c r="F173" s="550">
        <f>IF(Analiza!I$80="","",Analiza!I$80)</f>
        <v>2018</v>
      </c>
      <c r="G173" s="550">
        <f>IF(Analiza!J$80="","",Analiza!J$80)</f>
        <v>2019</v>
      </c>
      <c r="H173" s="550">
        <f>IF(Analiza!K$80="","",Analiza!K$80)</f>
        <v>2020</v>
      </c>
      <c r="I173" s="550">
        <f>IF(Analiza!L$80="","",Analiza!L$80)</f>
        <v>2021</v>
      </c>
      <c r="J173" s="550">
        <f>IF(Analiza!M$80="","",Analiza!M$80)</f>
        <v>2022</v>
      </c>
      <c r="K173" s="550">
        <f>IF(Analiza!N$80="","",Analiza!N$80)</f>
        <v>2023</v>
      </c>
      <c r="L173" s="550">
        <f>IF(Analiza!O$80="","",Analiza!O$80)</f>
        <v>2024</v>
      </c>
      <c r="M173" s="550">
        <f>IF(Analiza!P$80="","",Analiza!P$80)</f>
        <v>2025</v>
      </c>
      <c r="N173" s="550">
        <f>IF(Analiza!Q$80="","",Analiza!Q$80)</f>
        <v>2026</v>
      </c>
      <c r="O173" s="550">
        <f>IF(Analiza!R$80="","",Analiza!R$80)</f>
        <v>2027</v>
      </c>
      <c r="P173" s="550">
        <f>IF(Analiza!S$80="","",Analiza!S$80)</f>
        <v>2028</v>
      </c>
      <c r="Q173" s="550">
        <f>IF(Analiza!T$80="","",Analiza!T$80)</f>
        <v>2029</v>
      </c>
      <c r="R173" s="550">
        <f>IF(Analiza!U$80="","",Analiza!U$80)</f>
        <v>2030</v>
      </c>
      <c r="S173" s="550" t="str">
        <f>IF(Analiza!V$80="","",Analiza!V$80)</f>
        <v/>
      </c>
      <c r="T173" s="550" t="str">
        <f>IF(Analiza!W$80="","",Analiza!W$80)</f>
        <v/>
      </c>
      <c r="U173" s="550" t="str">
        <f>IF(Analiza!X$80="","",Analiza!X$80)</f>
        <v/>
      </c>
      <c r="V173" s="550" t="str">
        <f>IF(Analiza!Y$80="","",Analiza!Y$80)</f>
        <v/>
      </c>
      <c r="W173" s="550" t="str">
        <f>IF(Analiza!Z$80="","",Analiza!Z$80)</f>
        <v/>
      </c>
      <c r="X173" s="550" t="str">
        <f>IF(Analiza!AA$80="","",Analiza!AA$80)</f>
        <v/>
      </c>
      <c r="Y173" s="550" t="str">
        <f>IF(Analiza!AB$80="","",Analiza!AB$80)</f>
        <v/>
      </c>
      <c r="Z173" s="550" t="str">
        <f>IF(Analiza!AC$80="","",Analiza!AC$80)</f>
        <v/>
      </c>
      <c r="AA173" s="550" t="str">
        <f>IF(Analiza!AD$80="","",Analiza!AD$80)</f>
        <v/>
      </c>
      <c r="AB173" s="550" t="str">
        <f>IF(Analiza!AE$80="","",Analiza!AE$80)</f>
        <v/>
      </c>
      <c r="AC173" s="550" t="str">
        <f>IF(Analiza!AF$80="","",Analiza!AF$80)</f>
        <v/>
      </c>
      <c r="AD173" s="550" t="str">
        <f>IF(Analiza!AG$80="","",Analiza!AG$80)</f>
        <v/>
      </c>
      <c r="AE173" s="550" t="str">
        <f>IF(Analiza!AH$80="","",Analiza!AH$80)</f>
        <v/>
      </c>
      <c r="AF173" s="550" t="str">
        <f>IF(Analiza!AI$80="","",Analiza!AI$80)</f>
        <v/>
      </c>
      <c r="AG173" s="550" t="str">
        <f>IF(Analiza!AJ$80="","",Analiza!AJ$80)</f>
        <v/>
      </c>
    </row>
    <row r="174" spans="1:33" s="69" customFormat="1">
      <c r="A174" s="481" t="str">
        <f>IF(B174="","",1)</f>
        <v/>
      </c>
      <c r="B174" s="484"/>
      <c r="C174" s="551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  <c r="P174" s="543"/>
      <c r="Q174" s="543"/>
      <c r="R174" s="543"/>
      <c r="S174" s="543"/>
      <c r="T174" s="543"/>
      <c r="U174" s="543"/>
      <c r="V174" s="543"/>
      <c r="W174" s="543"/>
      <c r="X174" s="543"/>
      <c r="Y174" s="543"/>
      <c r="Z174" s="543"/>
      <c r="AA174" s="543"/>
      <c r="AB174" s="543"/>
      <c r="AC174" s="543"/>
      <c r="AD174" s="543"/>
      <c r="AE174" s="543"/>
      <c r="AF174" s="543"/>
      <c r="AG174" s="544"/>
    </row>
    <row r="175" spans="1:33" s="69" customFormat="1">
      <c r="A175" s="482" t="str">
        <f>IF(B175="","",A174+1)</f>
        <v/>
      </c>
      <c r="B175" s="487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46"/>
    </row>
    <row r="176" spans="1:33" s="69" customFormat="1">
      <c r="A176" s="482" t="str">
        <f t="shared" ref="A176:A183" si="14">IF(B176="","",A175+1)</f>
        <v/>
      </c>
      <c r="B176" s="487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46"/>
    </row>
    <row r="177" spans="1:33" s="69" customFormat="1">
      <c r="A177" s="482" t="str">
        <f t="shared" si="14"/>
        <v/>
      </c>
      <c r="B177" s="487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46"/>
    </row>
    <row r="178" spans="1:33" s="69" customFormat="1">
      <c r="A178" s="482" t="str">
        <f t="shared" si="14"/>
        <v/>
      </c>
      <c r="B178" s="487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6"/>
    </row>
    <row r="179" spans="1:33" s="69" customFormat="1">
      <c r="A179" s="482" t="str">
        <f t="shared" si="14"/>
        <v/>
      </c>
      <c r="B179" s="487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6"/>
    </row>
    <row r="180" spans="1:33" s="69" customFormat="1">
      <c r="A180" s="482" t="str">
        <f t="shared" si="14"/>
        <v/>
      </c>
      <c r="B180" s="487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6"/>
    </row>
    <row r="181" spans="1:33" s="69" customFormat="1">
      <c r="A181" s="482" t="str">
        <f t="shared" si="14"/>
        <v/>
      </c>
      <c r="B181" s="487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6"/>
    </row>
    <row r="182" spans="1:33" s="69" customFormat="1">
      <c r="A182" s="482" t="str">
        <f t="shared" si="14"/>
        <v/>
      </c>
      <c r="B182" s="487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6"/>
    </row>
    <row r="183" spans="1:33" s="69" customFormat="1" ht="12" thickBot="1">
      <c r="A183" s="483" t="str">
        <f t="shared" si="14"/>
        <v/>
      </c>
      <c r="B183" s="488"/>
      <c r="C183" s="552"/>
      <c r="D183" s="553"/>
      <c r="E183" s="553"/>
      <c r="F183" s="553"/>
      <c r="G183" s="553"/>
      <c r="H183" s="553"/>
      <c r="I183" s="553"/>
      <c r="J183" s="553"/>
      <c r="K183" s="553"/>
      <c r="L183" s="553"/>
      <c r="M183" s="553"/>
      <c r="N183" s="553"/>
      <c r="O183" s="553"/>
      <c r="P183" s="553"/>
      <c r="Q183" s="553"/>
      <c r="R183" s="553"/>
      <c r="S183" s="553"/>
      <c r="T183" s="553"/>
      <c r="U183" s="553"/>
      <c r="V183" s="553"/>
      <c r="W183" s="553"/>
      <c r="X183" s="553"/>
      <c r="Y183" s="553"/>
      <c r="Z183" s="553"/>
      <c r="AA183" s="553"/>
      <c r="AB183" s="553"/>
      <c r="AC183" s="553"/>
      <c r="AD183" s="553"/>
      <c r="AE183" s="553"/>
      <c r="AF183" s="553"/>
      <c r="AG183" s="554"/>
    </row>
    <row r="184" spans="1:33" s="80" customFormat="1" ht="19.5" customHeight="1">
      <c r="A184" s="79"/>
      <c r="B184" s="80" t="s">
        <v>141</v>
      </c>
    </row>
    <row r="185" spans="1:33" s="8" customFormat="1">
      <c r="A185" s="640" t="s">
        <v>10</v>
      </c>
      <c r="B185" s="642" t="s">
        <v>213</v>
      </c>
      <c r="C185" s="644" t="s">
        <v>0</v>
      </c>
      <c r="D185" s="36" t="str">
        <f>IF(Analiza!G$79="","",Analiza!G$79)</f>
        <v>Faza oper.</v>
      </c>
      <c r="E185" s="36" t="str">
        <f>IF(Analiza!H$79="","",Analiza!H$79)</f>
        <v>Faza oper.</v>
      </c>
      <c r="F185" s="36" t="str">
        <f>IF(Analiza!I$79="","",Analiza!I$79)</f>
        <v>Faza oper.</v>
      </c>
      <c r="G185" s="36" t="str">
        <f>IF(Analiza!J$79="","",Analiza!J$79)</f>
        <v>Faza oper.</v>
      </c>
      <c r="H185" s="36" t="str">
        <f>IF(Analiza!K$79="","",Analiza!K$79)</f>
        <v>Faza oper.</v>
      </c>
      <c r="I185" s="36" t="str">
        <f>IF(Analiza!L$79="","",Analiza!L$79)</f>
        <v>Faza oper.</v>
      </c>
      <c r="J185" s="36" t="str">
        <f>IF(Analiza!M$79="","",Analiza!M$79)</f>
        <v>Faza oper.</v>
      </c>
      <c r="K185" s="36" t="str">
        <f>IF(Analiza!N$79="","",Analiza!N$79)</f>
        <v>Faza oper.</v>
      </c>
      <c r="L185" s="36" t="str">
        <f>IF(Analiza!O$79="","",Analiza!O$79)</f>
        <v>Faza oper.</v>
      </c>
      <c r="M185" s="36" t="str">
        <f>IF(Analiza!P$79="","",Analiza!P$79)</f>
        <v>Faza oper.</v>
      </c>
      <c r="N185" s="36" t="str">
        <f>IF(Analiza!Q$79="","",Analiza!Q$79)</f>
        <v>Faza oper.</v>
      </c>
      <c r="O185" s="36" t="str">
        <f>IF(Analiza!R$79="","",Analiza!R$79)</f>
        <v>Faza oper.</v>
      </c>
      <c r="P185" s="36" t="str">
        <f>IF(Analiza!S$79="","",Analiza!S$79)</f>
        <v>Faza oper.</v>
      </c>
      <c r="Q185" s="36" t="str">
        <f>IF(Analiza!T$79="","",Analiza!T$79)</f>
        <v>Faza oper.</v>
      </c>
      <c r="R185" s="36" t="str">
        <f>IF(Analiza!U$79="","",Analiza!U$79)</f>
        <v>Faza oper.</v>
      </c>
      <c r="S185" s="36" t="str">
        <f>IF(Analiza!V$79="","",Analiza!V$79)</f>
        <v/>
      </c>
      <c r="T185" s="36" t="str">
        <f>IF(Analiza!W$79="","",Analiza!W$79)</f>
        <v/>
      </c>
      <c r="U185" s="36" t="str">
        <f>IF(Analiza!X$79="","",Analiza!X$79)</f>
        <v/>
      </c>
      <c r="V185" s="36" t="str">
        <f>IF(Analiza!Y$79="","",Analiza!Y$79)</f>
        <v/>
      </c>
      <c r="W185" s="36" t="str">
        <f>IF(Analiza!Z$79="","",Analiza!Z$79)</f>
        <v/>
      </c>
      <c r="X185" s="36" t="str">
        <f>IF(Analiza!AA$79="","",Analiza!AA$79)</f>
        <v/>
      </c>
      <c r="Y185" s="36" t="str">
        <f>IF(Analiza!AB$79="","",Analiza!AB$79)</f>
        <v/>
      </c>
      <c r="Z185" s="36" t="str">
        <f>IF(Analiza!AC$79="","",Analiza!AC$79)</f>
        <v/>
      </c>
      <c r="AA185" s="36" t="str">
        <f>IF(Analiza!AD$79="","",Analiza!AD$79)</f>
        <v/>
      </c>
      <c r="AB185" s="36" t="str">
        <f>IF(Analiza!AE$79="","",Analiza!AE$79)</f>
        <v/>
      </c>
      <c r="AC185" s="36" t="str">
        <f>IF(Analiza!AF$79="","",Analiza!AF$79)</f>
        <v/>
      </c>
      <c r="AD185" s="36" t="str">
        <f>IF(Analiza!AG$79="","",Analiza!AG$79)</f>
        <v/>
      </c>
      <c r="AE185" s="36" t="str">
        <f>IF(Analiza!AH$79="","",Analiza!AH$79)</f>
        <v/>
      </c>
      <c r="AF185" s="36" t="str">
        <f>IF(Analiza!AI$79="","",Analiza!AI$79)</f>
        <v/>
      </c>
      <c r="AG185" s="36" t="str">
        <f>IF(Analiza!AJ$79="","",Analiza!AJ$79)</f>
        <v/>
      </c>
    </row>
    <row r="186" spans="1:33" s="8" customFormat="1" ht="12" thickBot="1">
      <c r="A186" s="641"/>
      <c r="B186" s="643"/>
      <c r="C186" s="645"/>
      <c r="D186" s="550">
        <f>IF(Analiza!G$80="","",Analiza!G$80)</f>
        <v>2016</v>
      </c>
      <c r="E186" s="550">
        <f>IF(Analiza!H$80="","",Analiza!H$80)</f>
        <v>2017</v>
      </c>
      <c r="F186" s="550">
        <f>IF(Analiza!I$80="","",Analiza!I$80)</f>
        <v>2018</v>
      </c>
      <c r="G186" s="550">
        <f>IF(Analiza!J$80="","",Analiza!J$80)</f>
        <v>2019</v>
      </c>
      <c r="H186" s="550">
        <f>IF(Analiza!K$80="","",Analiza!K$80)</f>
        <v>2020</v>
      </c>
      <c r="I186" s="550">
        <f>IF(Analiza!L$80="","",Analiza!L$80)</f>
        <v>2021</v>
      </c>
      <c r="J186" s="550">
        <f>IF(Analiza!M$80="","",Analiza!M$80)</f>
        <v>2022</v>
      </c>
      <c r="K186" s="550">
        <f>IF(Analiza!N$80="","",Analiza!N$80)</f>
        <v>2023</v>
      </c>
      <c r="L186" s="550">
        <f>IF(Analiza!O$80="","",Analiza!O$80)</f>
        <v>2024</v>
      </c>
      <c r="M186" s="550">
        <f>IF(Analiza!P$80="","",Analiza!P$80)</f>
        <v>2025</v>
      </c>
      <c r="N186" s="550">
        <f>IF(Analiza!Q$80="","",Analiza!Q$80)</f>
        <v>2026</v>
      </c>
      <c r="O186" s="550">
        <f>IF(Analiza!R$80="","",Analiza!R$80)</f>
        <v>2027</v>
      </c>
      <c r="P186" s="550">
        <f>IF(Analiza!S$80="","",Analiza!S$80)</f>
        <v>2028</v>
      </c>
      <c r="Q186" s="550">
        <f>IF(Analiza!T$80="","",Analiza!T$80)</f>
        <v>2029</v>
      </c>
      <c r="R186" s="550">
        <f>IF(Analiza!U$80="","",Analiza!U$80)</f>
        <v>2030</v>
      </c>
      <c r="S186" s="550" t="str">
        <f>IF(Analiza!V$80="","",Analiza!V$80)</f>
        <v/>
      </c>
      <c r="T186" s="550" t="str">
        <f>IF(Analiza!W$80="","",Analiza!W$80)</f>
        <v/>
      </c>
      <c r="U186" s="550" t="str">
        <f>IF(Analiza!X$80="","",Analiza!X$80)</f>
        <v/>
      </c>
      <c r="V186" s="550" t="str">
        <f>IF(Analiza!Y$80="","",Analiza!Y$80)</f>
        <v/>
      </c>
      <c r="W186" s="550" t="str">
        <f>IF(Analiza!Z$80="","",Analiza!Z$80)</f>
        <v/>
      </c>
      <c r="X186" s="550" t="str">
        <f>IF(Analiza!AA$80="","",Analiza!AA$80)</f>
        <v/>
      </c>
      <c r="Y186" s="550" t="str">
        <f>IF(Analiza!AB$80="","",Analiza!AB$80)</f>
        <v/>
      </c>
      <c r="Z186" s="550" t="str">
        <f>IF(Analiza!AC$80="","",Analiza!AC$80)</f>
        <v/>
      </c>
      <c r="AA186" s="550" t="str">
        <f>IF(Analiza!AD$80="","",Analiza!AD$80)</f>
        <v/>
      </c>
      <c r="AB186" s="550" t="str">
        <f>IF(Analiza!AE$80="","",Analiza!AE$80)</f>
        <v/>
      </c>
      <c r="AC186" s="550" t="str">
        <f>IF(Analiza!AF$80="","",Analiza!AF$80)</f>
        <v/>
      </c>
      <c r="AD186" s="550" t="str">
        <f>IF(Analiza!AG$80="","",Analiza!AG$80)</f>
        <v/>
      </c>
      <c r="AE186" s="550" t="str">
        <f>IF(Analiza!AH$80="","",Analiza!AH$80)</f>
        <v/>
      </c>
      <c r="AF186" s="550" t="str">
        <f>IF(Analiza!AI$80="","",Analiza!AI$80)</f>
        <v/>
      </c>
      <c r="AG186" s="550" t="str">
        <f>IF(Analiza!AJ$80="","",Analiza!AJ$80)</f>
        <v/>
      </c>
    </row>
    <row r="187" spans="1:33" s="69" customFormat="1">
      <c r="A187" s="100" t="str">
        <f>IF(A174="","",A174)</f>
        <v/>
      </c>
      <c r="B187" s="200" t="str">
        <f t="shared" ref="B187:C187" si="15">IF(B174="","",B174)</f>
        <v/>
      </c>
      <c r="C187" s="555" t="str">
        <f t="shared" si="15"/>
        <v/>
      </c>
      <c r="D187" s="542"/>
      <c r="E187" s="543"/>
      <c r="F187" s="543"/>
      <c r="G187" s="543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  <c r="W187" s="543"/>
      <c r="X187" s="543"/>
      <c r="Y187" s="543"/>
      <c r="Z187" s="543"/>
      <c r="AA187" s="543"/>
      <c r="AB187" s="543"/>
      <c r="AC187" s="543"/>
      <c r="AD187" s="543"/>
      <c r="AE187" s="543"/>
      <c r="AF187" s="543"/>
      <c r="AG187" s="544"/>
    </row>
    <row r="188" spans="1:33" s="69" customFormat="1">
      <c r="A188" s="94" t="str">
        <f t="shared" ref="A188:C196" si="16">IF(A175="","",A175)</f>
        <v/>
      </c>
      <c r="B188" s="204" t="str">
        <f t="shared" si="16"/>
        <v/>
      </c>
      <c r="C188" s="556" t="str">
        <f t="shared" si="16"/>
        <v/>
      </c>
      <c r="D188" s="545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46"/>
    </row>
    <row r="189" spans="1:33" s="69" customFormat="1">
      <c r="A189" s="94" t="str">
        <f t="shared" si="16"/>
        <v/>
      </c>
      <c r="B189" s="204" t="str">
        <f t="shared" si="16"/>
        <v/>
      </c>
      <c r="C189" s="556" t="str">
        <f t="shared" si="16"/>
        <v/>
      </c>
      <c r="D189" s="545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46"/>
    </row>
    <row r="190" spans="1:33" s="69" customFormat="1">
      <c r="A190" s="94" t="str">
        <f t="shared" si="16"/>
        <v/>
      </c>
      <c r="B190" s="204" t="str">
        <f t="shared" si="16"/>
        <v/>
      </c>
      <c r="C190" s="556" t="str">
        <f t="shared" si="16"/>
        <v/>
      </c>
      <c r="D190" s="545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46"/>
    </row>
    <row r="191" spans="1:33" s="69" customFormat="1">
      <c r="A191" s="94" t="str">
        <f t="shared" si="16"/>
        <v/>
      </c>
      <c r="B191" s="204" t="str">
        <f t="shared" si="16"/>
        <v/>
      </c>
      <c r="C191" s="556" t="str">
        <f t="shared" si="16"/>
        <v/>
      </c>
      <c r="D191" s="545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6"/>
    </row>
    <row r="192" spans="1:33" s="69" customFormat="1">
      <c r="A192" s="94" t="str">
        <f t="shared" si="16"/>
        <v/>
      </c>
      <c r="B192" s="204" t="str">
        <f t="shared" si="16"/>
        <v/>
      </c>
      <c r="C192" s="556" t="str">
        <f t="shared" si="16"/>
        <v/>
      </c>
      <c r="D192" s="545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6"/>
    </row>
    <row r="193" spans="1:40" s="69" customFormat="1">
      <c r="A193" s="94" t="str">
        <f t="shared" si="16"/>
        <v/>
      </c>
      <c r="B193" s="204" t="str">
        <f t="shared" si="16"/>
        <v/>
      </c>
      <c r="C193" s="556" t="str">
        <f t="shared" si="16"/>
        <v/>
      </c>
      <c r="D193" s="545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6"/>
    </row>
    <row r="194" spans="1:40" s="69" customFormat="1">
      <c r="A194" s="94" t="str">
        <f t="shared" si="16"/>
        <v/>
      </c>
      <c r="B194" s="204" t="str">
        <f t="shared" si="16"/>
        <v/>
      </c>
      <c r="C194" s="556" t="str">
        <f t="shared" si="16"/>
        <v/>
      </c>
      <c r="D194" s="545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6"/>
    </row>
    <row r="195" spans="1:40" s="69" customFormat="1">
      <c r="A195" s="94" t="str">
        <f t="shared" si="16"/>
        <v/>
      </c>
      <c r="B195" s="204" t="str">
        <f t="shared" si="16"/>
        <v/>
      </c>
      <c r="C195" s="556" t="str">
        <f t="shared" si="16"/>
        <v/>
      </c>
      <c r="D195" s="545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6"/>
    </row>
    <row r="196" spans="1:40" s="69" customFormat="1" ht="12" thickBot="1">
      <c r="A196" s="94" t="str">
        <f t="shared" si="16"/>
        <v/>
      </c>
      <c r="B196" s="204" t="str">
        <f t="shared" si="16"/>
        <v/>
      </c>
      <c r="C196" s="556" t="str">
        <f t="shared" si="16"/>
        <v/>
      </c>
      <c r="D196" s="559"/>
      <c r="E196" s="553"/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553"/>
      <c r="Q196" s="553"/>
      <c r="R196" s="553"/>
      <c r="S196" s="553"/>
      <c r="T196" s="553"/>
      <c r="U196" s="553"/>
      <c r="V196" s="553"/>
      <c r="W196" s="553"/>
      <c r="X196" s="553"/>
      <c r="Y196" s="553"/>
      <c r="Z196" s="553"/>
      <c r="AA196" s="553"/>
      <c r="AB196" s="553"/>
      <c r="AC196" s="553"/>
      <c r="AD196" s="553"/>
      <c r="AE196" s="553"/>
      <c r="AF196" s="553"/>
      <c r="AG196" s="554"/>
    </row>
    <row r="197" spans="1:40" s="402" customFormat="1" ht="18" customHeight="1">
      <c r="A197" s="401" t="s">
        <v>211</v>
      </c>
      <c r="B197" s="402" t="s">
        <v>212</v>
      </c>
      <c r="D197" s="557"/>
      <c r="E197" s="557"/>
      <c r="F197" s="557"/>
      <c r="G197" s="557"/>
      <c r="H197" s="558"/>
      <c r="I197" s="557"/>
      <c r="J197" s="557"/>
      <c r="K197" s="557"/>
      <c r="L197" s="557"/>
      <c r="M197" s="557"/>
      <c r="N197" s="557"/>
      <c r="O197" s="557"/>
      <c r="P197" s="557"/>
      <c r="Q197" s="557"/>
      <c r="R197" s="557"/>
      <c r="S197" s="557"/>
      <c r="T197" s="557"/>
      <c r="U197" s="557"/>
      <c r="V197" s="557"/>
      <c r="W197" s="557"/>
      <c r="X197" s="557"/>
      <c r="Y197" s="557"/>
      <c r="Z197" s="557"/>
      <c r="AA197" s="557"/>
      <c r="AB197" s="557"/>
      <c r="AC197" s="557"/>
      <c r="AD197" s="557"/>
      <c r="AE197" s="557"/>
      <c r="AF197" s="557"/>
      <c r="AG197" s="557"/>
    </row>
    <row r="198" spans="1:40" s="405" customFormat="1" ht="19.5" customHeight="1">
      <c r="A198" s="404"/>
      <c r="B198" s="405" t="s">
        <v>142</v>
      </c>
    </row>
    <row r="199" spans="1:40" s="8" customFormat="1" ht="11.25" customHeight="1">
      <c r="A199" s="640" t="s">
        <v>22</v>
      </c>
      <c r="B199" s="642" t="s">
        <v>488</v>
      </c>
      <c r="C199" s="644" t="s">
        <v>0</v>
      </c>
      <c r="D199" s="644" t="s">
        <v>61</v>
      </c>
      <c r="E199" s="36" t="str">
        <f>IF(Analiza!G$79="","",Analiza!G$79)</f>
        <v>Faza oper.</v>
      </c>
      <c r="F199" s="36" t="str">
        <f>IF(Analiza!H$79="","",Analiza!H$79)</f>
        <v>Faza oper.</v>
      </c>
      <c r="G199" s="36" t="str">
        <f>IF(Analiza!I$79="","",Analiza!I$79)</f>
        <v>Faza oper.</v>
      </c>
      <c r="H199" s="36" t="str">
        <f>IF(Analiza!J$79="","",Analiza!J$79)</f>
        <v>Faza oper.</v>
      </c>
      <c r="I199" s="36" t="str">
        <f>IF(Analiza!K$79="","",Analiza!K$79)</f>
        <v>Faza oper.</v>
      </c>
      <c r="J199" s="36" t="str">
        <f>IF(Analiza!L$79="","",Analiza!L$79)</f>
        <v>Faza oper.</v>
      </c>
      <c r="K199" s="36" t="str">
        <f>IF(Analiza!M$79="","",Analiza!M$79)</f>
        <v>Faza oper.</v>
      </c>
      <c r="L199" s="36" t="str">
        <f>IF(Analiza!N$79="","",Analiza!N$79)</f>
        <v>Faza oper.</v>
      </c>
      <c r="M199" s="36" t="str">
        <f>IF(Analiza!O$79="","",Analiza!O$79)</f>
        <v>Faza oper.</v>
      </c>
      <c r="N199" s="36" t="str">
        <f>IF(Analiza!P$79="","",Analiza!P$79)</f>
        <v>Faza oper.</v>
      </c>
      <c r="O199" s="36" t="str">
        <f>IF(Analiza!Q$79="","",Analiza!Q$79)</f>
        <v>Faza oper.</v>
      </c>
      <c r="P199" s="36" t="str">
        <f>IF(Analiza!R$79="","",Analiza!R$79)</f>
        <v>Faza oper.</v>
      </c>
      <c r="Q199" s="36" t="str">
        <f>IF(Analiza!S$79="","",Analiza!S$79)</f>
        <v>Faza oper.</v>
      </c>
      <c r="R199" s="36" t="str">
        <f>IF(Analiza!T$79="","",Analiza!T$79)</f>
        <v>Faza oper.</v>
      </c>
      <c r="S199" s="36" t="str">
        <f>IF(Analiza!U$79="","",Analiza!U$79)</f>
        <v>Faza oper.</v>
      </c>
      <c r="T199" s="36" t="str">
        <f>IF(Analiza!V$79="","",Analiza!V$79)</f>
        <v/>
      </c>
      <c r="U199" s="36" t="str">
        <f>IF(Analiza!W$79="","",Analiza!W$79)</f>
        <v/>
      </c>
      <c r="V199" s="36" t="str">
        <f>IF(Analiza!X$79="","",Analiza!X$79)</f>
        <v/>
      </c>
      <c r="W199" s="36" t="str">
        <f>IF(Analiza!Y$79="","",Analiza!Y$79)</f>
        <v/>
      </c>
      <c r="X199" s="36" t="str">
        <f>IF(Analiza!Z$79="","",Analiza!Z$79)</f>
        <v/>
      </c>
      <c r="Y199" s="36" t="str">
        <f>IF(Analiza!AA$79="","",Analiza!AA$79)</f>
        <v/>
      </c>
      <c r="Z199" s="36" t="str">
        <f>IF(Analiza!AB$79="","",Analiza!AB$79)</f>
        <v/>
      </c>
      <c r="AA199" s="36" t="str">
        <f>IF(Analiza!AC$79="","",Analiza!AC$79)</f>
        <v/>
      </c>
      <c r="AB199" s="36" t="str">
        <f>IF(Analiza!AD$79="","",Analiza!AD$79)</f>
        <v/>
      </c>
      <c r="AC199" s="36" t="str">
        <f>IF(Analiza!AE$79="","",Analiza!AE$79)</f>
        <v/>
      </c>
      <c r="AD199" s="36" t="str">
        <f>IF(Analiza!AF$79="","",Analiza!AF$79)</f>
        <v/>
      </c>
      <c r="AE199" s="36" t="str">
        <f>IF(Analiza!AG$79="","",Analiza!AG$79)</f>
        <v/>
      </c>
      <c r="AF199" s="36" t="str">
        <f>IF(Analiza!AH$79="","",Analiza!AH$79)</f>
        <v/>
      </c>
      <c r="AG199" s="36" t="str">
        <f>IF(Analiza!AI$79="","",Analiza!AI$79)</f>
        <v/>
      </c>
      <c r="AH199" s="36" t="str">
        <f>IF(Analiza!AJ$79="","",Analiza!AJ$79)</f>
        <v/>
      </c>
    </row>
    <row r="200" spans="1:40" s="8" customFormat="1" ht="11.25" customHeight="1" thickBot="1">
      <c r="A200" s="647"/>
      <c r="B200" s="643"/>
      <c r="C200" s="648"/>
      <c r="D200" s="646"/>
      <c r="E200" s="550">
        <f>IF(Analiza!G$80="","",Analiza!G$80)</f>
        <v>2016</v>
      </c>
      <c r="F200" s="550">
        <f>IF(Analiza!H$80="","",Analiza!H$80)</f>
        <v>2017</v>
      </c>
      <c r="G200" s="550">
        <f>IF(Analiza!I$80="","",Analiza!I$80)</f>
        <v>2018</v>
      </c>
      <c r="H200" s="550">
        <f>IF(Analiza!J$80="","",Analiza!J$80)</f>
        <v>2019</v>
      </c>
      <c r="I200" s="550">
        <f>IF(Analiza!K$80="","",Analiza!K$80)</f>
        <v>2020</v>
      </c>
      <c r="J200" s="550">
        <f>IF(Analiza!L$80="","",Analiza!L$80)</f>
        <v>2021</v>
      </c>
      <c r="K200" s="550">
        <f>IF(Analiza!M$80="","",Analiza!M$80)</f>
        <v>2022</v>
      </c>
      <c r="L200" s="550">
        <f>IF(Analiza!N$80="","",Analiza!N$80)</f>
        <v>2023</v>
      </c>
      <c r="M200" s="550">
        <f>IF(Analiza!O$80="","",Analiza!O$80)</f>
        <v>2024</v>
      </c>
      <c r="N200" s="550">
        <f>IF(Analiza!P$80="","",Analiza!P$80)</f>
        <v>2025</v>
      </c>
      <c r="O200" s="550">
        <f>IF(Analiza!Q$80="","",Analiza!Q$80)</f>
        <v>2026</v>
      </c>
      <c r="P200" s="550">
        <f>IF(Analiza!R$80="","",Analiza!R$80)</f>
        <v>2027</v>
      </c>
      <c r="Q200" s="550">
        <f>IF(Analiza!S$80="","",Analiza!S$80)</f>
        <v>2028</v>
      </c>
      <c r="R200" s="550">
        <f>IF(Analiza!T$80="","",Analiza!T$80)</f>
        <v>2029</v>
      </c>
      <c r="S200" s="550">
        <f>IF(Analiza!U$80="","",Analiza!U$80)</f>
        <v>2030</v>
      </c>
      <c r="T200" s="550" t="str">
        <f>IF(Analiza!V$80="","",Analiza!V$80)</f>
        <v/>
      </c>
      <c r="U200" s="550" t="str">
        <f>IF(Analiza!W$80="","",Analiza!W$80)</f>
        <v/>
      </c>
      <c r="V200" s="550" t="str">
        <f>IF(Analiza!X$80="","",Analiza!X$80)</f>
        <v/>
      </c>
      <c r="W200" s="550" t="str">
        <f>IF(Analiza!Y$80="","",Analiza!Y$80)</f>
        <v/>
      </c>
      <c r="X200" s="550" t="str">
        <f>IF(Analiza!Z$80="","",Analiza!Z$80)</f>
        <v/>
      </c>
      <c r="Y200" s="550" t="str">
        <f>IF(Analiza!AA$80="","",Analiza!AA$80)</f>
        <v/>
      </c>
      <c r="Z200" s="550" t="str">
        <f>IF(Analiza!AB$80="","",Analiza!AB$80)</f>
        <v/>
      </c>
      <c r="AA200" s="550" t="str">
        <f>IF(Analiza!AC$80="","",Analiza!AC$80)</f>
        <v/>
      </c>
      <c r="AB200" s="550" t="str">
        <f>IF(Analiza!AD$80="","",Analiza!AD$80)</f>
        <v/>
      </c>
      <c r="AC200" s="550" t="str">
        <f>IF(Analiza!AE$80="","",Analiza!AE$80)</f>
        <v/>
      </c>
      <c r="AD200" s="550" t="str">
        <f>IF(Analiza!AF$80="","",Analiza!AF$80)</f>
        <v/>
      </c>
      <c r="AE200" s="550" t="str">
        <f>IF(Analiza!AG$80="","",Analiza!AG$80)</f>
        <v/>
      </c>
      <c r="AF200" s="550" t="str">
        <f>IF(Analiza!AH$80="","",Analiza!AH$80)</f>
        <v/>
      </c>
      <c r="AG200" s="550" t="str">
        <f>IF(Analiza!AI$80="","",Analiza!AI$80)</f>
        <v/>
      </c>
      <c r="AH200" s="550" t="str">
        <f>IF(Analiza!AJ$80="","",Analiza!AJ$80)</f>
        <v/>
      </c>
    </row>
    <row r="201" spans="1:40" s="70" customFormat="1">
      <c r="A201" s="100" t="str">
        <f t="shared" ref="A201:B210" si="17">IF(A187="","",A187)</f>
        <v/>
      </c>
      <c r="B201" s="200" t="str">
        <f>IF(B187="","",B187)</f>
        <v/>
      </c>
      <c r="C201" s="555" t="str">
        <f>IF(C187="","",CONCATENATE("zł/",C187))</f>
        <v/>
      </c>
      <c r="D201" s="561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4"/>
      <c r="AI201" s="99"/>
      <c r="AJ201" s="98"/>
      <c r="AN201" s="75"/>
    </row>
    <row r="202" spans="1:40" s="70" customFormat="1">
      <c r="A202" s="94" t="str">
        <f t="shared" si="17"/>
        <v/>
      </c>
      <c r="B202" s="204" t="str">
        <f t="shared" si="17"/>
        <v/>
      </c>
      <c r="C202" s="556" t="str">
        <f t="shared" ref="C202:C210" si="18">IF(C188="","",CONCATENATE("zł/",C188))</f>
        <v/>
      </c>
      <c r="D202" s="562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46"/>
      <c r="AI202" s="99"/>
      <c r="AJ202" s="98"/>
      <c r="AN202" s="75"/>
    </row>
    <row r="203" spans="1:40" s="70" customFormat="1">
      <c r="A203" s="94" t="str">
        <f t="shared" si="17"/>
        <v/>
      </c>
      <c r="B203" s="204" t="str">
        <f t="shared" si="17"/>
        <v/>
      </c>
      <c r="C203" s="556" t="str">
        <f t="shared" si="18"/>
        <v/>
      </c>
      <c r="D203" s="562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46"/>
      <c r="AI203" s="99"/>
      <c r="AJ203" s="98"/>
      <c r="AN203" s="75"/>
    </row>
    <row r="204" spans="1:40" s="70" customFormat="1">
      <c r="A204" s="94" t="str">
        <f t="shared" si="17"/>
        <v/>
      </c>
      <c r="B204" s="204" t="str">
        <f t="shared" si="17"/>
        <v/>
      </c>
      <c r="C204" s="556" t="str">
        <f t="shared" si="18"/>
        <v/>
      </c>
      <c r="D204" s="562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46"/>
      <c r="AI204" s="99"/>
      <c r="AJ204" s="98"/>
      <c r="AN204" s="75"/>
    </row>
    <row r="205" spans="1:40" s="70" customFormat="1">
      <c r="A205" s="94" t="str">
        <f t="shared" si="17"/>
        <v/>
      </c>
      <c r="B205" s="204" t="str">
        <f t="shared" si="17"/>
        <v/>
      </c>
      <c r="C205" s="556" t="str">
        <f t="shared" si="18"/>
        <v/>
      </c>
      <c r="D205" s="562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6"/>
      <c r="AI205" s="99"/>
      <c r="AJ205" s="98"/>
      <c r="AN205" s="75"/>
    </row>
    <row r="206" spans="1:40" s="70" customFormat="1">
      <c r="A206" s="94" t="str">
        <f t="shared" si="17"/>
        <v/>
      </c>
      <c r="B206" s="204" t="str">
        <f t="shared" si="17"/>
        <v/>
      </c>
      <c r="C206" s="556" t="str">
        <f t="shared" si="18"/>
        <v/>
      </c>
      <c r="D206" s="562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6"/>
      <c r="AI206" s="99"/>
      <c r="AJ206" s="98"/>
      <c r="AN206" s="75"/>
    </row>
    <row r="207" spans="1:40" s="69" customFormat="1">
      <c r="A207" s="94" t="str">
        <f t="shared" si="17"/>
        <v/>
      </c>
      <c r="B207" s="204" t="str">
        <f t="shared" si="17"/>
        <v/>
      </c>
      <c r="C207" s="556" t="str">
        <f t="shared" si="18"/>
        <v/>
      </c>
      <c r="D207" s="562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6"/>
    </row>
    <row r="208" spans="1:40" s="69" customFormat="1">
      <c r="A208" s="94" t="str">
        <f t="shared" si="17"/>
        <v/>
      </c>
      <c r="B208" s="204" t="str">
        <f t="shared" si="17"/>
        <v/>
      </c>
      <c r="C208" s="556" t="str">
        <f t="shared" si="18"/>
        <v/>
      </c>
      <c r="D208" s="562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6"/>
    </row>
    <row r="209" spans="1:40" s="69" customFormat="1">
      <c r="A209" s="94" t="str">
        <f t="shared" si="17"/>
        <v/>
      </c>
      <c r="B209" s="204" t="str">
        <f t="shared" si="17"/>
        <v/>
      </c>
      <c r="C209" s="556" t="str">
        <f t="shared" si="18"/>
        <v/>
      </c>
      <c r="D209" s="562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6"/>
    </row>
    <row r="210" spans="1:40" s="70" customFormat="1" ht="12" thickBot="1">
      <c r="A210" s="105" t="str">
        <f t="shared" si="17"/>
        <v/>
      </c>
      <c r="B210" s="209" t="str">
        <f t="shared" si="17"/>
        <v/>
      </c>
      <c r="C210" s="560" t="str">
        <f t="shared" si="18"/>
        <v/>
      </c>
      <c r="D210" s="563"/>
      <c r="E210" s="553"/>
      <c r="F210" s="553"/>
      <c r="G210" s="553"/>
      <c r="H210" s="553"/>
      <c r="I210" s="553"/>
      <c r="J210" s="553"/>
      <c r="K210" s="553"/>
      <c r="L210" s="553"/>
      <c r="M210" s="553"/>
      <c r="N210" s="553"/>
      <c r="O210" s="553"/>
      <c r="P210" s="553"/>
      <c r="Q210" s="553"/>
      <c r="R210" s="553"/>
      <c r="S210" s="553"/>
      <c r="T210" s="553"/>
      <c r="U210" s="553"/>
      <c r="V210" s="553"/>
      <c r="W210" s="553"/>
      <c r="X210" s="553"/>
      <c r="Y210" s="553"/>
      <c r="Z210" s="553"/>
      <c r="AA210" s="553"/>
      <c r="AB210" s="553"/>
      <c r="AC210" s="553"/>
      <c r="AD210" s="553"/>
      <c r="AE210" s="553"/>
      <c r="AF210" s="553"/>
      <c r="AG210" s="553"/>
      <c r="AH210" s="554"/>
      <c r="AI210" s="99"/>
      <c r="AJ210" s="98"/>
      <c r="AN210" s="75"/>
    </row>
    <row r="211" spans="1:40" s="70" customFormat="1" ht="12" thickBot="1">
      <c r="A211" s="94" t="s">
        <v>113</v>
      </c>
      <c r="B211" s="204" t="s">
        <v>479</v>
      </c>
      <c r="C211" s="275" t="s">
        <v>4</v>
      </c>
      <c r="D211" s="556" t="s">
        <v>8</v>
      </c>
      <c r="E211" s="565"/>
      <c r="F211" s="566"/>
      <c r="G211" s="566"/>
      <c r="H211" s="566"/>
      <c r="I211" s="566"/>
      <c r="J211" s="566"/>
      <c r="K211" s="566"/>
      <c r="L211" s="566"/>
      <c r="M211" s="566"/>
      <c r="N211" s="566"/>
      <c r="O211" s="566"/>
      <c r="P211" s="566"/>
      <c r="Q211" s="566"/>
      <c r="R211" s="566"/>
      <c r="S211" s="566"/>
      <c r="T211" s="566"/>
      <c r="U211" s="566"/>
      <c r="V211" s="566"/>
      <c r="W211" s="566"/>
      <c r="X211" s="566"/>
      <c r="Y211" s="566"/>
      <c r="Z211" s="566"/>
      <c r="AA211" s="566"/>
      <c r="AB211" s="566"/>
      <c r="AC211" s="566"/>
      <c r="AD211" s="566"/>
      <c r="AE211" s="566"/>
      <c r="AF211" s="566"/>
      <c r="AG211" s="566"/>
      <c r="AH211" s="567"/>
      <c r="AI211" s="99"/>
      <c r="AJ211" s="98"/>
      <c r="AN211" s="75"/>
    </row>
    <row r="212" spans="1:40" s="405" customFormat="1" ht="19.5" customHeight="1">
      <c r="A212" s="404"/>
      <c r="B212" s="405" t="s">
        <v>214</v>
      </c>
      <c r="E212" s="564"/>
      <c r="F212" s="564"/>
      <c r="G212" s="564"/>
      <c r="H212" s="564"/>
      <c r="I212" s="564"/>
      <c r="J212" s="564"/>
      <c r="K212" s="564"/>
      <c r="L212" s="564"/>
      <c r="M212" s="564"/>
      <c r="N212" s="564"/>
      <c r="O212" s="564"/>
      <c r="P212" s="564"/>
      <c r="Q212" s="564"/>
      <c r="R212" s="564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</row>
    <row r="213" spans="1:40" s="8" customFormat="1" ht="11.25" customHeight="1">
      <c r="A213" s="640" t="s">
        <v>125</v>
      </c>
      <c r="B213" s="642" t="s">
        <v>489</v>
      </c>
      <c r="C213" s="644" t="s">
        <v>0</v>
      </c>
      <c r="D213" s="644" t="s">
        <v>61</v>
      </c>
      <c r="E213" s="36" t="str">
        <f>IF(Analiza!G$79="","",Analiza!G$79)</f>
        <v>Faza oper.</v>
      </c>
      <c r="F213" s="36" t="str">
        <f>IF(Analiza!H$79="","",Analiza!H$79)</f>
        <v>Faza oper.</v>
      </c>
      <c r="G213" s="36" t="str">
        <f>IF(Analiza!I$79="","",Analiza!I$79)</f>
        <v>Faza oper.</v>
      </c>
      <c r="H213" s="36" t="str">
        <f>IF(Analiza!J$79="","",Analiza!J$79)</f>
        <v>Faza oper.</v>
      </c>
      <c r="I213" s="36" t="str">
        <f>IF(Analiza!K$79="","",Analiza!K$79)</f>
        <v>Faza oper.</v>
      </c>
      <c r="J213" s="36" t="str">
        <f>IF(Analiza!L$79="","",Analiza!L$79)</f>
        <v>Faza oper.</v>
      </c>
      <c r="K213" s="36" t="str">
        <f>IF(Analiza!M$79="","",Analiza!M$79)</f>
        <v>Faza oper.</v>
      </c>
      <c r="L213" s="36" t="str">
        <f>IF(Analiza!N$79="","",Analiza!N$79)</f>
        <v>Faza oper.</v>
      </c>
      <c r="M213" s="36" t="str">
        <f>IF(Analiza!O$79="","",Analiza!O$79)</f>
        <v>Faza oper.</v>
      </c>
      <c r="N213" s="36" t="str">
        <f>IF(Analiza!P$79="","",Analiza!P$79)</f>
        <v>Faza oper.</v>
      </c>
      <c r="O213" s="36" t="str">
        <f>IF(Analiza!Q$79="","",Analiza!Q$79)</f>
        <v>Faza oper.</v>
      </c>
      <c r="P213" s="36" t="str">
        <f>IF(Analiza!R$79="","",Analiza!R$79)</f>
        <v>Faza oper.</v>
      </c>
      <c r="Q213" s="36" t="str">
        <f>IF(Analiza!S$79="","",Analiza!S$79)</f>
        <v>Faza oper.</v>
      </c>
      <c r="R213" s="36" t="str">
        <f>IF(Analiza!T$79="","",Analiza!T$79)</f>
        <v>Faza oper.</v>
      </c>
      <c r="S213" s="36" t="str">
        <f>IF(Analiza!U$79="","",Analiza!U$79)</f>
        <v>Faza oper.</v>
      </c>
      <c r="T213" s="36" t="str">
        <f>IF(Analiza!V$79="","",Analiza!V$79)</f>
        <v/>
      </c>
      <c r="U213" s="36" t="str">
        <f>IF(Analiza!W$79="","",Analiza!W$79)</f>
        <v/>
      </c>
      <c r="V213" s="36" t="str">
        <f>IF(Analiza!X$79="","",Analiza!X$79)</f>
        <v/>
      </c>
      <c r="W213" s="36" t="str">
        <f>IF(Analiza!Y$79="","",Analiza!Y$79)</f>
        <v/>
      </c>
      <c r="X213" s="36" t="str">
        <f>IF(Analiza!Z$79="","",Analiza!Z$79)</f>
        <v/>
      </c>
      <c r="Y213" s="36" t="str">
        <f>IF(Analiza!AA$79="","",Analiza!AA$79)</f>
        <v/>
      </c>
      <c r="Z213" s="36" t="str">
        <f>IF(Analiza!AB$79="","",Analiza!AB$79)</f>
        <v/>
      </c>
      <c r="AA213" s="36" t="str">
        <f>IF(Analiza!AC$79="","",Analiza!AC$79)</f>
        <v/>
      </c>
      <c r="AB213" s="36" t="str">
        <f>IF(Analiza!AD$79="","",Analiza!AD$79)</f>
        <v/>
      </c>
      <c r="AC213" s="36" t="str">
        <f>IF(Analiza!AE$79="","",Analiza!AE$79)</f>
        <v/>
      </c>
      <c r="AD213" s="36" t="str">
        <f>IF(Analiza!AF$79="","",Analiza!AF$79)</f>
        <v/>
      </c>
      <c r="AE213" s="36" t="str">
        <f>IF(Analiza!AG$79="","",Analiza!AG$79)</f>
        <v/>
      </c>
      <c r="AF213" s="36" t="str">
        <f>IF(Analiza!AH$79="","",Analiza!AH$79)</f>
        <v/>
      </c>
      <c r="AG213" s="36" t="str">
        <f>IF(Analiza!AI$79="","",Analiza!AI$79)</f>
        <v/>
      </c>
      <c r="AH213" s="36" t="str">
        <f>IF(Analiza!AJ$79="","",Analiza!AJ$79)</f>
        <v/>
      </c>
    </row>
    <row r="214" spans="1:40" s="8" customFormat="1" ht="11.25" customHeight="1" thickBot="1">
      <c r="A214" s="647"/>
      <c r="B214" s="643"/>
      <c r="C214" s="648"/>
      <c r="D214" s="648"/>
      <c r="E214" s="550">
        <f>IF(Analiza!G$80="","",Analiza!G$80)</f>
        <v>2016</v>
      </c>
      <c r="F214" s="550">
        <f>IF(Analiza!H$80="","",Analiza!H$80)</f>
        <v>2017</v>
      </c>
      <c r="G214" s="550">
        <f>IF(Analiza!I$80="","",Analiza!I$80)</f>
        <v>2018</v>
      </c>
      <c r="H214" s="550">
        <f>IF(Analiza!J$80="","",Analiza!J$80)</f>
        <v>2019</v>
      </c>
      <c r="I214" s="550">
        <f>IF(Analiza!K$80="","",Analiza!K$80)</f>
        <v>2020</v>
      </c>
      <c r="J214" s="550">
        <f>IF(Analiza!L$80="","",Analiza!L$80)</f>
        <v>2021</v>
      </c>
      <c r="K214" s="550">
        <f>IF(Analiza!M$80="","",Analiza!M$80)</f>
        <v>2022</v>
      </c>
      <c r="L214" s="550">
        <f>IF(Analiza!N$80="","",Analiza!N$80)</f>
        <v>2023</v>
      </c>
      <c r="M214" s="550">
        <f>IF(Analiza!O$80="","",Analiza!O$80)</f>
        <v>2024</v>
      </c>
      <c r="N214" s="550">
        <f>IF(Analiza!P$80="","",Analiza!P$80)</f>
        <v>2025</v>
      </c>
      <c r="O214" s="550">
        <f>IF(Analiza!Q$80="","",Analiza!Q$80)</f>
        <v>2026</v>
      </c>
      <c r="P214" s="550">
        <f>IF(Analiza!R$80="","",Analiza!R$80)</f>
        <v>2027</v>
      </c>
      <c r="Q214" s="550">
        <f>IF(Analiza!S$80="","",Analiza!S$80)</f>
        <v>2028</v>
      </c>
      <c r="R214" s="550">
        <f>IF(Analiza!T$80="","",Analiza!T$80)</f>
        <v>2029</v>
      </c>
      <c r="S214" s="550">
        <f>IF(Analiza!U$80="","",Analiza!U$80)</f>
        <v>2030</v>
      </c>
      <c r="T214" s="550" t="str">
        <f>IF(Analiza!V$80="","",Analiza!V$80)</f>
        <v/>
      </c>
      <c r="U214" s="550" t="str">
        <f>IF(Analiza!W$80="","",Analiza!W$80)</f>
        <v/>
      </c>
      <c r="V214" s="550" t="str">
        <f>IF(Analiza!X$80="","",Analiza!X$80)</f>
        <v/>
      </c>
      <c r="W214" s="550" t="str">
        <f>IF(Analiza!Y$80="","",Analiza!Y$80)</f>
        <v/>
      </c>
      <c r="X214" s="550" t="str">
        <f>IF(Analiza!Z$80="","",Analiza!Z$80)</f>
        <v/>
      </c>
      <c r="Y214" s="550" t="str">
        <f>IF(Analiza!AA$80="","",Analiza!AA$80)</f>
        <v/>
      </c>
      <c r="Z214" s="550" t="str">
        <f>IF(Analiza!AB$80="","",Analiza!AB$80)</f>
        <v/>
      </c>
      <c r="AA214" s="550" t="str">
        <f>IF(Analiza!AC$80="","",Analiza!AC$80)</f>
        <v/>
      </c>
      <c r="AB214" s="550" t="str">
        <f>IF(Analiza!AD$80="","",Analiza!AD$80)</f>
        <v/>
      </c>
      <c r="AC214" s="550" t="str">
        <f>IF(Analiza!AE$80="","",Analiza!AE$80)</f>
        <v/>
      </c>
      <c r="AD214" s="550" t="str">
        <f>IF(Analiza!AF$80="","",Analiza!AF$80)</f>
        <v/>
      </c>
      <c r="AE214" s="550" t="str">
        <f>IF(Analiza!AG$80="","",Analiza!AG$80)</f>
        <v/>
      </c>
      <c r="AF214" s="550" t="str">
        <f>IF(Analiza!AH$80="","",Analiza!AH$80)</f>
        <v/>
      </c>
      <c r="AG214" s="550" t="str">
        <f>IF(Analiza!AI$80="","",Analiza!AI$80)</f>
        <v/>
      </c>
      <c r="AH214" s="550" t="str">
        <f>IF(Analiza!AJ$80="","",Analiza!AJ$80)</f>
        <v/>
      </c>
    </row>
    <row r="215" spans="1:40" s="70" customFormat="1">
      <c r="A215" s="100" t="str">
        <f>IF(A201="","",A201)</f>
        <v/>
      </c>
      <c r="B215" s="200" t="str">
        <f t="shared" ref="A215:D224" si="19">IF(B201="","",B201)</f>
        <v/>
      </c>
      <c r="C215" s="274" t="str">
        <f>IF(C201="","",C201)</f>
        <v/>
      </c>
      <c r="D215" s="568" t="str">
        <f>IF(D201="","",D201)</f>
        <v/>
      </c>
      <c r="E215" s="542"/>
      <c r="F215" s="543"/>
      <c r="G215" s="543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  <c r="W215" s="543"/>
      <c r="X215" s="543"/>
      <c r="Y215" s="543"/>
      <c r="Z215" s="543"/>
      <c r="AA215" s="543"/>
      <c r="AB215" s="543"/>
      <c r="AC215" s="543"/>
      <c r="AD215" s="543"/>
      <c r="AE215" s="543"/>
      <c r="AF215" s="543"/>
      <c r="AG215" s="543"/>
      <c r="AH215" s="544"/>
      <c r="AI215" s="99"/>
      <c r="AJ215" s="98"/>
      <c r="AN215" s="75"/>
    </row>
    <row r="216" spans="1:40" s="70" customFormat="1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69" t="str">
        <f t="shared" si="19"/>
        <v/>
      </c>
      <c r="E216" s="545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46"/>
      <c r="AI216" s="99"/>
      <c r="AJ216" s="98"/>
      <c r="AN216" s="75"/>
    </row>
    <row r="217" spans="1:40" s="70" customFormat="1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69" t="str">
        <f t="shared" si="19"/>
        <v/>
      </c>
      <c r="E217" s="545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46"/>
      <c r="AI217" s="99"/>
      <c r="AJ217" s="98"/>
      <c r="AN217" s="75"/>
    </row>
    <row r="218" spans="1:40" s="70" customFormat="1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69" t="str">
        <f t="shared" si="19"/>
        <v/>
      </c>
      <c r="E218" s="545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46"/>
      <c r="AI218" s="99"/>
      <c r="AJ218" s="98"/>
      <c r="AN218" s="75"/>
    </row>
    <row r="219" spans="1:40" s="70" customFormat="1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69" t="str">
        <f t="shared" si="19"/>
        <v/>
      </c>
      <c r="E219" s="545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6"/>
      <c r="AI219" s="99"/>
      <c r="AJ219" s="98"/>
      <c r="AN219" s="75"/>
    </row>
    <row r="220" spans="1:40" s="70" customFormat="1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69" t="str">
        <f t="shared" si="19"/>
        <v/>
      </c>
      <c r="E220" s="545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6"/>
      <c r="AI220" s="99"/>
      <c r="AJ220" s="98"/>
      <c r="AN220" s="75"/>
    </row>
    <row r="221" spans="1:40" s="69" customFormat="1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69" t="str">
        <f t="shared" si="19"/>
        <v/>
      </c>
      <c r="E221" s="545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6"/>
    </row>
    <row r="222" spans="1:40" s="69" customFormat="1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69" t="str">
        <f t="shared" si="19"/>
        <v/>
      </c>
      <c r="E222" s="545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6"/>
    </row>
    <row r="223" spans="1:40" s="69" customFormat="1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69" t="str">
        <f t="shared" si="19"/>
        <v/>
      </c>
      <c r="E223" s="545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6"/>
    </row>
    <row r="224" spans="1:40" s="70" customFormat="1" ht="12" thickBot="1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0" t="str">
        <f t="shared" si="19"/>
        <v/>
      </c>
      <c r="E224" s="559"/>
      <c r="F224" s="553"/>
      <c r="G224" s="553"/>
      <c r="H224" s="553"/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4"/>
      <c r="AI224" s="99"/>
      <c r="AJ224" s="98"/>
      <c r="AN224" s="75"/>
    </row>
    <row r="225" spans="1:40" s="70" customFormat="1" ht="12" thickBot="1">
      <c r="A225" s="94" t="s">
        <v>109</v>
      </c>
      <c r="B225" s="204" t="s">
        <v>479</v>
      </c>
      <c r="C225" s="275" t="s">
        <v>4</v>
      </c>
      <c r="D225" s="556" t="s">
        <v>8</v>
      </c>
      <c r="E225" s="565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7"/>
      <c r="AI225" s="99"/>
      <c r="AJ225" s="98"/>
      <c r="AN225" s="75"/>
    </row>
    <row r="226" spans="1:40" s="405" customFormat="1" ht="19.5" customHeight="1">
      <c r="A226" s="404"/>
      <c r="B226" s="405" t="s">
        <v>215</v>
      </c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4"/>
      <c r="R226" s="564"/>
      <c r="S226" s="564"/>
      <c r="T226" s="564"/>
      <c r="U226" s="564"/>
      <c r="V226" s="564"/>
      <c r="W226" s="564"/>
      <c r="X226" s="564"/>
      <c r="Y226" s="564"/>
      <c r="Z226" s="564"/>
      <c r="AA226" s="564"/>
      <c r="AB226" s="564"/>
      <c r="AC226" s="564"/>
      <c r="AD226" s="564"/>
      <c r="AE226" s="564"/>
      <c r="AF226" s="564"/>
      <c r="AG226" s="564"/>
      <c r="AH226" s="564"/>
    </row>
    <row r="227" spans="1:40" s="8" customFormat="1">
      <c r="A227" s="640" t="s">
        <v>22</v>
      </c>
      <c r="B227" s="642" t="s">
        <v>216</v>
      </c>
      <c r="C227" s="644" t="s">
        <v>0</v>
      </c>
      <c r="D227" s="36" t="str">
        <f>IF(Analiza!G$79="","",Analiza!G$79)</f>
        <v>Faza oper.</v>
      </c>
      <c r="E227" s="36" t="str">
        <f>IF(Analiza!H$79="","",Analiza!H$79)</f>
        <v>Faza oper.</v>
      </c>
      <c r="F227" s="36" t="str">
        <f>IF(Analiza!I$79="","",Analiza!I$79)</f>
        <v>Faza oper.</v>
      </c>
      <c r="G227" s="36" t="str">
        <f>IF(Analiza!J$79="","",Analiza!J$79)</f>
        <v>Faza oper.</v>
      </c>
      <c r="H227" s="36" t="str">
        <f>IF(Analiza!K$79="","",Analiza!K$79)</f>
        <v>Faza oper.</v>
      </c>
      <c r="I227" s="36" t="str">
        <f>IF(Analiza!L$79="","",Analiza!L$79)</f>
        <v>Faza oper.</v>
      </c>
      <c r="J227" s="36" t="str">
        <f>IF(Analiza!M$79="","",Analiza!M$79)</f>
        <v>Faza oper.</v>
      </c>
      <c r="K227" s="36" t="str">
        <f>IF(Analiza!N$79="","",Analiza!N$79)</f>
        <v>Faza oper.</v>
      </c>
      <c r="L227" s="36" t="str">
        <f>IF(Analiza!O$79="","",Analiza!O$79)</f>
        <v>Faza oper.</v>
      </c>
      <c r="M227" s="36" t="str">
        <f>IF(Analiza!P$79="","",Analiza!P$79)</f>
        <v>Faza oper.</v>
      </c>
      <c r="N227" s="36" t="str">
        <f>IF(Analiza!Q$79="","",Analiza!Q$79)</f>
        <v>Faza oper.</v>
      </c>
      <c r="O227" s="36" t="str">
        <f>IF(Analiza!R$79="","",Analiza!R$79)</f>
        <v>Faza oper.</v>
      </c>
      <c r="P227" s="36" t="str">
        <f>IF(Analiza!S$79="","",Analiza!S$79)</f>
        <v>Faza oper.</v>
      </c>
      <c r="Q227" s="36" t="str">
        <f>IF(Analiza!T$79="","",Analiza!T$79)</f>
        <v>Faza oper.</v>
      </c>
      <c r="R227" s="36" t="str">
        <f>IF(Analiza!U$79="","",Analiza!U$79)</f>
        <v>Faza oper.</v>
      </c>
      <c r="S227" s="36" t="str">
        <f>IF(Analiza!V$79="","",Analiza!V$79)</f>
        <v/>
      </c>
      <c r="T227" s="36" t="str">
        <f>IF(Analiza!W$79="","",Analiza!W$79)</f>
        <v/>
      </c>
      <c r="U227" s="36" t="str">
        <f>IF(Analiza!X$79="","",Analiza!X$79)</f>
        <v/>
      </c>
      <c r="V227" s="36" t="str">
        <f>IF(Analiza!Y$79="","",Analiza!Y$79)</f>
        <v/>
      </c>
      <c r="W227" s="36" t="str">
        <f>IF(Analiza!Z$79="","",Analiza!Z$79)</f>
        <v/>
      </c>
      <c r="X227" s="36" t="str">
        <f>IF(Analiza!AA$79="","",Analiza!AA$79)</f>
        <v/>
      </c>
      <c r="Y227" s="36" t="str">
        <f>IF(Analiza!AB$79="","",Analiza!AB$79)</f>
        <v/>
      </c>
      <c r="Z227" s="36" t="str">
        <f>IF(Analiza!AC$79="","",Analiza!AC$79)</f>
        <v/>
      </c>
      <c r="AA227" s="36" t="str">
        <f>IF(Analiza!AD$79="","",Analiza!AD$79)</f>
        <v/>
      </c>
      <c r="AB227" s="36" t="str">
        <f>IF(Analiza!AE$79="","",Analiza!AE$79)</f>
        <v/>
      </c>
      <c r="AC227" s="36" t="str">
        <f>IF(Analiza!AF$79="","",Analiza!AF$79)</f>
        <v/>
      </c>
      <c r="AD227" s="36" t="str">
        <f>IF(Analiza!AG$79="","",Analiza!AG$79)</f>
        <v/>
      </c>
      <c r="AE227" s="36" t="str">
        <f>IF(Analiza!AH$79="","",Analiza!AH$79)</f>
        <v/>
      </c>
      <c r="AF227" s="36" t="str">
        <f>IF(Analiza!AI$79="","",Analiza!AI$79)</f>
        <v/>
      </c>
      <c r="AG227" s="36" t="str">
        <f>IF(Analiza!AJ$79="","",Analiza!AJ$79)</f>
        <v/>
      </c>
    </row>
    <row r="228" spans="1:40" s="8" customFormat="1" ht="12" thickBot="1">
      <c r="A228" s="641"/>
      <c r="B228" s="643"/>
      <c r="C228" s="645"/>
      <c r="D228" s="550">
        <f>IF(Analiza!G$80="","",Analiza!G$80)</f>
        <v>2016</v>
      </c>
      <c r="E228" s="550">
        <f>IF(Analiza!H$80="","",Analiza!H$80)</f>
        <v>2017</v>
      </c>
      <c r="F228" s="550">
        <f>IF(Analiza!I$80="","",Analiza!I$80)</f>
        <v>2018</v>
      </c>
      <c r="G228" s="550">
        <f>IF(Analiza!J$80="","",Analiza!J$80)</f>
        <v>2019</v>
      </c>
      <c r="H228" s="550">
        <f>IF(Analiza!K$80="","",Analiza!K$80)</f>
        <v>2020</v>
      </c>
      <c r="I228" s="550">
        <f>IF(Analiza!L$80="","",Analiza!L$80)</f>
        <v>2021</v>
      </c>
      <c r="J228" s="550">
        <f>IF(Analiza!M$80="","",Analiza!M$80)</f>
        <v>2022</v>
      </c>
      <c r="K228" s="550">
        <f>IF(Analiza!N$80="","",Analiza!N$80)</f>
        <v>2023</v>
      </c>
      <c r="L228" s="550">
        <f>IF(Analiza!O$80="","",Analiza!O$80)</f>
        <v>2024</v>
      </c>
      <c r="M228" s="550">
        <f>IF(Analiza!P$80="","",Analiza!P$80)</f>
        <v>2025</v>
      </c>
      <c r="N228" s="550">
        <f>IF(Analiza!Q$80="","",Analiza!Q$80)</f>
        <v>2026</v>
      </c>
      <c r="O228" s="550">
        <f>IF(Analiza!R$80="","",Analiza!R$80)</f>
        <v>2027</v>
      </c>
      <c r="P228" s="550">
        <f>IF(Analiza!S$80="","",Analiza!S$80)</f>
        <v>2028</v>
      </c>
      <c r="Q228" s="550">
        <f>IF(Analiza!T$80="","",Analiza!T$80)</f>
        <v>2029</v>
      </c>
      <c r="R228" s="550">
        <f>IF(Analiza!U$80="","",Analiza!U$80)</f>
        <v>2030</v>
      </c>
      <c r="S228" s="550" t="str">
        <f>IF(Analiza!V$80="","",Analiza!V$80)</f>
        <v/>
      </c>
      <c r="T228" s="550" t="str">
        <f>IF(Analiza!W$80="","",Analiza!W$80)</f>
        <v/>
      </c>
      <c r="U228" s="550" t="str">
        <f>IF(Analiza!X$80="","",Analiza!X$80)</f>
        <v/>
      </c>
      <c r="V228" s="550" t="str">
        <f>IF(Analiza!Y$80="","",Analiza!Y$80)</f>
        <v/>
      </c>
      <c r="W228" s="550" t="str">
        <f>IF(Analiza!Z$80="","",Analiza!Z$80)</f>
        <v/>
      </c>
      <c r="X228" s="550" t="str">
        <f>IF(Analiza!AA$80="","",Analiza!AA$80)</f>
        <v/>
      </c>
      <c r="Y228" s="550" t="str">
        <f>IF(Analiza!AB$80="","",Analiza!AB$80)</f>
        <v/>
      </c>
      <c r="Z228" s="550" t="str">
        <f>IF(Analiza!AC$80="","",Analiza!AC$80)</f>
        <v/>
      </c>
      <c r="AA228" s="550" t="str">
        <f>IF(Analiza!AD$80="","",Analiza!AD$80)</f>
        <v/>
      </c>
      <c r="AB228" s="550" t="str">
        <f>IF(Analiza!AE$80="","",Analiza!AE$80)</f>
        <v/>
      </c>
      <c r="AC228" s="550" t="str">
        <f>IF(Analiza!AF$80="","",Analiza!AF$80)</f>
        <v/>
      </c>
      <c r="AD228" s="550" t="str">
        <f>IF(Analiza!AG$80="","",Analiza!AG$80)</f>
        <v/>
      </c>
      <c r="AE228" s="550" t="str">
        <f>IF(Analiza!AH$80="","",Analiza!AH$80)</f>
        <v/>
      </c>
      <c r="AF228" s="550" t="str">
        <f>IF(Analiza!AI$80="","",Analiza!AI$80)</f>
        <v/>
      </c>
      <c r="AG228" s="550" t="str">
        <f>IF(Analiza!AJ$80="","",Analiza!AJ$80)</f>
        <v/>
      </c>
    </row>
    <row r="229" spans="1:40" s="69" customFormat="1" ht="12" thickBot="1">
      <c r="A229" s="100">
        <v>7</v>
      </c>
      <c r="B229" s="200" t="s">
        <v>223</v>
      </c>
      <c r="C229" s="555" t="s">
        <v>1</v>
      </c>
      <c r="D229" s="571"/>
      <c r="E229" s="572"/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3"/>
      <c r="AH229" s="150"/>
      <c r="AI229" s="151"/>
      <c r="AJ229" s="150"/>
      <c r="AN229" s="112"/>
    </row>
    <row r="230" spans="1:40" s="405" customFormat="1" ht="19.5" customHeight="1">
      <c r="A230" s="404"/>
      <c r="B230" s="405" t="s">
        <v>227</v>
      </c>
      <c r="D230" s="564"/>
      <c r="E230" s="564"/>
      <c r="F230" s="564"/>
      <c r="G230" s="564"/>
      <c r="H230" s="564"/>
      <c r="I230" s="564"/>
      <c r="J230" s="564"/>
      <c r="K230" s="564"/>
      <c r="L230" s="564"/>
      <c r="M230" s="564"/>
      <c r="N230" s="564"/>
      <c r="O230" s="564"/>
      <c r="P230" s="564"/>
      <c r="Q230" s="564"/>
      <c r="R230" s="564"/>
      <c r="S230" s="564"/>
      <c r="T230" s="564"/>
      <c r="U230" s="564"/>
      <c r="V230" s="564"/>
      <c r="W230" s="564"/>
      <c r="X230" s="564"/>
      <c r="Y230" s="564"/>
      <c r="Z230" s="564"/>
      <c r="AA230" s="564"/>
      <c r="AB230" s="564"/>
      <c r="AC230" s="564"/>
      <c r="AD230" s="564"/>
      <c r="AE230" s="564"/>
      <c r="AF230" s="564"/>
      <c r="AG230" s="564"/>
    </row>
    <row r="231" spans="1:40" s="8" customFormat="1">
      <c r="A231" s="640" t="s">
        <v>125</v>
      </c>
      <c r="B231" s="642" t="s">
        <v>228</v>
      </c>
      <c r="C231" s="644" t="s">
        <v>0</v>
      </c>
      <c r="D231" s="36" t="str">
        <f>IF(Analiza!G$79="","",Analiza!G$79)</f>
        <v>Faza oper.</v>
      </c>
      <c r="E231" s="36" t="str">
        <f>IF(Analiza!H$79="","",Analiza!H$79)</f>
        <v>Faza oper.</v>
      </c>
      <c r="F231" s="36" t="str">
        <f>IF(Analiza!I$79="","",Analiza!I$79)</f>
        <v>Faza oper.</v>
      </c>
      <c r="G231" s="36" t="str">
        <f>IF(Analiza!J$79="","",Analiza!J$79)</f>
        <v>Faza oper.</v>
      </c>
      <c r="H231" s="36" t="str">
        <f>IF(Analiza!K$79="","",Analiza!K$79)</f>
        <v>Faza oper.</v>
      </c>
      <c r="I231" s="36" t="str">
        <f>IF(Analiza!L$79="","",Analiza!L$79)</f>
        <v>Faza oper.</v>
      </c>
      <c r="J231" s="36" t="str">
        <f>IF(Analiza!M$79="","",Analiza!M$79)</f>
        <v>Faza oper.</v>
      </c>
      <c r="K231" s="36" t="str">
        <f>IF(Analiza!N$79="","",Analiza!N$79)</f>
        <v>Faza oper.</v>
      </c>
      <c r="L231" s="36" t="str">
        <f>IF(Analiza!O$79="","",Analiza!O$79)</f>
        <v>Faza oper.</v>
      </c>
      <c r="M231" s="36" t="str">
        <f>IF(Analiza!P$79="","",Analiza!P$79)</f>
        <v>Faza oper.</v>
      </c>
      <c r="N231" s="36" t="str">
        <f>IF(Analiza!Q$79="","",Analiza!Q$79)</f>
        <v>Faza oper.</v>
      </c>
      <c r="O231" s="36" t="str">
        <f>IF(Analiza!R$79="","",Analiza!R$79)</f>
        <v>Faza oper.</v>
      </c>
      <c r="P231" s="36" t="str">
        <f>IF(Analiza!S$79="","",Analiza!S$79)</f>
        <v>Faza oper.</v>
      </c>
      <c r="Q231" s="36" t="str">
        <f>IF(Analiza!T$79="","",Analiza!T$79)</f>
        <v>Faza oper.</v>
      </c>
      <c r="R231" s="36" t="str">
        <f>IF(Analiza!U$79="","",Analiza!U$79)</f>
        <v>Faza oper.</v>
      </c>
      <c r="S231" s="36" t="str">
        <f>IF(Analiza!V$79="","",Analiza!V$79)</f>
        <v/>
      </c>
      <c r="T231" s="36" t="str">
        <f>IF(Analiza!W$79="","",Analiza!W$79)</f>
        <v/>
      </c>
      <c r="U231" s="36" t="str">
        <f>IF(Analiza!X$79="","",Analiza!X$79)</f>
        <v/>
      </c>
      <c r="V231" s="36" t="str">
        <f>IF(Analiza!Y$79="","",Analiza!Y$79)</f>
        <v/>
      </c>
      <c r="W231" s="36" t="str">
        <f>IF(Analiza!Z$79="","",Analiza!Z$79)</f>
        <v/>
      </c>
      <c r="X231" s="36" t="str">
        <f>IF(Analiza!AA$79="","",Analiza!AA$79)</f>
        <v/>
      </c>
      <c r="Y231" s="36" t="str">
        <f>IF(Analiza!AB$79="","",Analiza!AB$79)</f>
        <v/>
      </c>
      <c r="Z231" s="36" t="str">
        <f>IF(Analiza!AC$79="","",Analiza!AC$79)</f>
        <v/>
      </c>
      <c r="AA231" s="36" t="str">
        <f>IF(Analiza!AD$79="","",Analiza!AD$79)</f>
        <v/>
      </c>
      <c r="AB231" s="36" t="str">
        <f>IF(Analiza!AE$79="","",Analiza!AE$79)</f>
        <v/>
      </c>
      <c r="AC231" s="36" t="str">
        <f>IF(Analiza!AF$79="","",Analiza!AF$79)</f>
        <v/>
      </c>
      <c r="AD231" s="36" t="str">
        <f>IF(Analiza!AG$79="","",Analiza!AG$79)</f>
        <v/>
      </c>
      <c r="AE231" s="36" t="str">
        <f>IF(Analiza!AH$79="","",Analiza!AH$79)</f>
        <v/>
      </c>
      <c r="AF231" s="36" t="str">
        <f>IF(Analiza!AI$79="","",Analiza!AI$79)</f>
        <v/>
      </c>
      <c r="AG231" s="36" t="str">
        <f>IF(Analiza!AJ$79="","",Analiza!AJ$79)</f>
        <v/>
      </c>
    </row>
    <row r="232" spans="1:40" s="8" customFormat="1" ht="12" thickBot="1">
      <c r="A232" s="641"/>
      <c r="B232" s="643"/>
      <c r="C232" s="645"/>
      <c r="D232" s="550">
        <f>IF(Analiza!G$80="","",Analiza!G$80)</f>
        <v>2016</v>
      </c>
      <c r="E232" s="550">
        <f>IF(Analiza!H$80="","",Analiza!H$80)</f>
        <v>2017</v>
      </c>
      <c r="F232" s="550">
        <f>IF(Analiza!I$80="","",Analiza!I$80)</f>
        <v>2018</v>
      </c>
      <c r="G232" s="550">
        <f>IF(Analiza!J$80="","",Analiza!J$80)</f>
        <v>2019</v>
      </c>
      <c r="H232" s="550">
        <f>IF(Analiza!K$80="","",Analiza!K$80)</f>
        <v>2020</v>
      </c>
      <c r="I232" s="550">
        <f>IF(Analiza!L$80="","",Analiza!L$80)</f>
        <v>2021</v>
      </c>
      <c r="J232" s="550">
        <f>IF(Analiza!M$80="","",Analiza!M$80)</f>
        <v>2022</v>
      </c>
      <c r="K232" s="550">
        <f>IF(Analiza!N$80="","",Analiza!N$80)</f>
        <v>2023</v>
      </c>
      <c r="L232" s="550">
        <f>IF(Analiza!O$80="","",Analiza!O$80)</f>
        <v>2024</v>
      </c>
      <c r="M232" s="550">
        <f>IF(Analiza!P$80="","",Analiza!P$80)</f>
        <v>2025</v>
      </c>
      <c r="N232" s="550">
        <f>IF(Analiza!Q$80="","",Analiza!Q$80)</f>
        <v>2026</v>
      </c>
      <c r="O232" s="550">
        <f>IF(Analiza!R$80="","",Analiza!R$80)</f>
        <v>2027</v>
      </c>
      <c r="P232" s="550">
        <f>IF(Analiza!S$80="","",Analiza!S$80)</f>
        <v>2028</v>
      </c>
      <c r="Q232" s="550">
        <f>IF(Analiza!T$80="","",Analiza!T$80)</f>
        <v>2029</v>
      </c>
      <c r="R232" s="550">
        <f>IF(Analiza!U$80="","",Analiza!U$80)</f>
        <v>2030</v>
      </c>
      <c r="S232" s="550" t="str">
        <f>IF(Analiza!V$80="","",Analiza!V$80)</f>
        <v/>
      </c>
      <c r="T232" s="550" t="str">
        <f>IF(Analiza!W$80="","",Analiza!W$80)</f>
        <v/>
      </c>
      <c r="U232" s="550" t="str">
        <f>IF(Analiza!X$80="","",Analiza!X$80)</f>
        <v/>
      </c>
      <c r="V232" s="550" t="str">
        <f>IF(Analiza!Y$80="","",Analiza!Y$80)</f>
        <v/>
      </c>
      <c r="W232" s="550" t="str">
        <f>IF(Analiza!Z$80="","",Analiza!Z$80)</f>
        <v/>
      </c>
      <c r="X232" s="550" t="str">
        <f>IF(Analiza!AA$80="","",Analiza!AA$80)</f>
        <v/>
      </c>
      <c r="Y232" s="550" t="str">
        <f>IF(Analiza!AB$80="","",Analiza!AB$80)</f>
        <v/>
      </c>
      <c r="Z232" s="550" t="str">
        <f>IF(Analiza!AC$80="","",Analiza!AC$80)</f>
        <v/>
      </c>
      <c r="AA232" s="550" t="str">
        <f>IF(Analiza!AD$80="","",Analiza!AD$80)</f>
        <v/>
      </c>
      <c r="AB232" s="550" t="str">
        <f>IF(Analiza!AE$80="","",Analiza!AE$80)</f>
        <v/>
      </c>
      <c r="AC232" s="550" t="str">
        <f>IF(Analiza!AF$80="","",Analiza!AF$80)</f>
        <v/>
      </c>
      <c r="AD232" s="550" t="str">
        <f>IF(Analiza!AG$80="","",Analiza!AG$80)</f>
        <v/>
      </c>
      <c r="AE232" s="550" t="str">
        <f>IF(Analiza!AH$80="","",Analiza!AH$80)</f>
        <v/>
      </c>
      <c r="AF232" s="550" t="str">
        <f>IF(Analiza!AI$80="","",Analiza!AI$80)</f>
        <v/>
      </c>
      <c r="AG232" s="550" t="str">
        <f>IF(Analiza!AJ$80="","",Analiza!AJ$80)</f>
        <v/>
      </c>
    </row>
    <row r="233" spans="1:40" s="70" customFormat="1">
      <c r="A233" s="100">
        <v>1</v>
      </c>
      <c r="B233" s="200" t="s">
        <v>224</v>
      </c>
      <c r="C233" s="555" t="s">
        <v>1</v>
      </c>
      <c r="D233" s="542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3"/>
      <c r="Z233" s="543"/>
      <c r="AA233" s="543"/>
      <c r="AB233" s="543"/>
      <c r="AC233" s="543"/>
      <c r="AD233" s="543"/>
      <c r="AE233" s="543"/>
      <c r="AF233" s="543"/>
      <c r="AG233" s="544"/>
      <c r="AH233" s="98"/>
      <c r="AI233" s="99"/>
      <c r="AJ233" s="98"/>
      <c r="AN233" s="75"/>
    </row>
    <row r="234" spans="1:40" s="70" customFormat="1">
      <c r="A234" s="94">
        <v>2</v>
      </c>
      <c r="B234" s="204" t="s">
        <v>225</v>
      </c>
      <c r="C234" s="556" t="s">
        <v>1</v>
      </c>
      <c r="D234" s="545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46"/>
      <c r="AH234" s="98"/>
      <c r="AI234" s="99"/>
      <c r="AJ234" s="98"/>
      <c r="AN234" s="75"/>
    </row>
    <row r="235" spans="1:40" s="70" customFormat="1" ht="12" thickBot="1">
      <c r="A235" s="94">
        <v>3</v>
      </c>
      <c r="B235" s="204" t="s">
        <v>226</v>
      </c>
      <c r="C235" s="556" t="s">
        <v>1</v>
      </c>
      <c r="D235" s="559"/>
      <c r="E235" s="553"/>
      <c r="F235" s="553"/>
      <c r="G235" s="553"/>
      <c r="H235" s="553"/>
      <c r="I235" s="553"/>
      <c r="J235" s="553"/>
      <c r="K235" s="553"/>
      <c r="L235" s="553"/>
      <c r="M235" s="553"/>
      <c r="N235" s="553"/>
      <c r="O235" s="553"/>
      <c r="P235" s="553"/>
      <c r="Q235" s="553"/>
      <c r="R235" s="553"/>
      <c r="S235" s="553"/>
      <c r="T235" s="553"/>
      <c r="U235" s="553"/>
      <c r="V235" s="553"/>
      <c r="W235" s="553"/>
      <c r="X235" s="553"/>
      <c r="Y235" s="553"/>
      <c r="Z235" s="553"/>
      <c r="AA235" s="553"/>
      <c r="AB235" s="553"/>
      <c r="AC235" s="553"/>
      <c r="AD235" s="553"/>
      <c r="AE235" s="553"/>
      <c r="AF235" s="553"/>
      <c r="AG235" s="554"/>
      <c r="AH235" s="98"/>
      <c r="AI235" s="99"/>
      <c r="AJ235" s="98"/>
      <c r="AN235" s="75"/>
    </row>
    <row r="236" spans="1:40" s="405" customFormat="1" ht="19.5" customHeight="1">
      <c r="A236" s="404"/>
      <c r="B236" s="405" t="s">
        <v>236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</row>
    <row r="237" spans="1:40" s="8" customFormat="1">
      <c r="A237" s="640" t="s">
        <v>123</v>
      </c>
      <c r="B237" s="642" t="s">
        <v>237</v>
      </c>
      <c r="C237" s="644" t="s">
        <v>0</v>
      </c>
      <c r="D237" s="36" t="str">
        <f>IF(Analiza!G$79="","",Analiza!G$79)</f>
        <v>Faza oper.</v>
      </c>
      <c r="E237" s="36" t="str">
        <f>IF(Analiza!H$79="","",Analiza!H$79)</f>
        <v>Faza oper.</v>
      </c>
      <c r="F237" s="36" t="str">
        <f>IF(Analiza!I$79="","",Analiza!I$79)</f>
        <v>Faza oper.</v>
      </c>
      <c r="G237" s="36" t="str">
        <f>IF(Analiza!J$79="","",Analiza!J$79)</f>
        <v>Faza oper.</v>
      </c>
      <c r="H237" s="36" t="str">
        <f>IF(Analiza!K$79="","",Analiza!K$79)</f>
        <v>Faza oper.</v>
      </c>
      <c r="I237" s="36" t="str">
        <f>IF(Analiza!L$79="","",Analiza!L$79)</f>
        <v>Faza oper.</v>
      </c>
      <c r="J237" s="36" t="str">
        <f>IF(Analiza!M$79="","",Analiza!M$79)</f>
        <v>Faza oper.</v>
      </c>
      <c r="K237" s="36" t="str">
        <f>IF(Analiza!N$79="","",Analiza!N$79)</f>
        <v>Faza oper.</v>
      </c>
      <c r="L237" s="36" t="str">
        <f>IF(Analiza!O$79="","",Analiza!O$79)</f>
        <v>Faza oper.</v>
      </c>
      <c r="M237" s="36" t="str">
        <f>IF(Analiza!P$79="","",Analiza!P$79)</f>
        <v>Faza oper.</v>
      </c>
      <c r="N237" s="36" t="str">
        <f>IF(Analiza!Q$79="","",Analiza!Q$79)</f>
        <v>Faza oper.</v>
      </c>
      <c r="O237" s="36" t="str">
        <f>IF(Analiza!R$79="","",Analiza!R$79)</f>
        <v>Faza oper.</v>
      </c>
      <c r="P237" s="36" t="str">
        <f>IF(Analiza!S$79="","",Analiza!S$79)</f>
        <v>Faza oper.</v>
      </c>
      <c r="Q237" s="36" t="str">
        <f>IF(Analiza!T$79="","",Analiza!T$79)</f>
        <v>Faza oper.</v>
      </c>
      <c r="R237" s="36" t="str">
        <f>IF(Analiza!U$79="","",Analiza!U$79)</f>
        <v>Faza oper.</v>
      </c>
      <c r="S237" s="36" t="str">
        <f>IF(Analiza!V$79="","",Analiza!V$79)</f>
        <v/>
      </c>
      <c r="T237" s="36" t="str">
        <f>IF(Analiza!W$79="","",Analiza!W$79)</f>
        <v/>
      </c>
      <c r="U237" s="36" t="str">
        <f>IF(Analiza!X$79="","",Analiza!X$79)</f>
        <v/>
      </c>
      <c r="V237" s="36" t="str">
        <f>IF(Analiza!Y$79="","",Analiza!Y$79)</f>
        <v/>
      </c>
      <c r="W237" s="36" t="str">
        <f>IF(Analiza!Z$79="","",Analiza!Z$79)</f>
        <v/>
      </c>
      <c r="X237" s="36" t="str">
        <f>IF(Analiza!AA$79="","",Analiza!AA$79)</f>
        <v/>
      </c>
      <c r="Y237" s="36" t="str">
        <f>IF(Analiza!AB$79="","",Analiza!AB$79)</f>
        <v/>
      </c>
      <c r="Z237" s="36" t="str">
        <f>IF(Analiza!AC$79="","",Analiza!AC$79)</f>
        <v/>
      </c>
      <c r="AA237" s="36" t="str">
        <f>IF(Analiza!AD$79="","",Analiza!AD$79)</f>
        <v/>
      </c>
      <c r="AB237" s="36" t="str">
        <f>IF(Analiza!AE$79="","",Analiza!AE$79)</f>
        <v/>
      </c>
      <c r="AC237" s="36" t="str">
        <f>IF(Analiza!AF$79="","",Analiza!AF$79)</f>
        <v/>
      </c>
      <c r="AD237" s="36" t="str">
        <f>IF(Analiza!AG$79="","",Analiza!AG$79)</f>
        <v/>
      </c>
      <c r="AE237" s="36" t="str">
        <f>IF(Analiza!AH$79="","",Analiza!AH$79)</f>
        <v/>
      </c>
      <c r="AF237" s="36" t="str">
        <f>IF(Analiza!AI$79="","",Analiza!AI$79)</f>
        <v/>
      </c>
      <c r="AG237" s="36" t="str">
        <f>IF(Analiza!AJ$79="","",Analiza!AJ$79)</f>
        <v/>
      </c>
    </row>
    <row r="238" spans="1:40" s="8" customFormat="1" ht="12" thickBot="1">
      <c r="A238" s="641"/>
      <c r="B238" s="643"/>
      <c r="C238" s="645"/>
      <c r="D238" s="550">
        <f>IF(Analiza!G$80="","",Analiza!G$80)</f>
        <v>2016</v>
      </c>
      <c r="E238" s="550">
        <f>IF(Analiza!H$80="","",Analiza!H$80)</f>
        <v>2017</v>
      </c>
      <c r="F238" s="550">
        <f>IF(Analiza!I$80="","",Analiza!I$80)</f>
        <v>2018</v>
      </c>
      <c r="G238" s="550">
        <f>IF(Analiza!J$80="","",Analiza!J$80)</f>
        <v>2019</v>
      </c>
      <c r="H238" s="550">
        <f>IF(Analiza!K$80="","",Analiza!K$80)</f>
        <v>2020</v>
      </c>
      <c r="I238" s="550">
        <f>IF(Analiza!L$80="","",Analiza!L$80)</f>
        <v>2021</v>
      </c>
      <c r="J238" s="550">
        <f>IF(Analiza!M$80="","",Analiza!M$80)</f>
        <v>2022</v>
      </c>
      <c r="K238" s="550">
        <f>IF(Analiza!N$80="","",Analiza!N$80)</f>
        <v>2023</v>
      </c>
      <c r="L238" s="550">
        <f>IF(Analiza!O$80="","",Analiza!O$80)</f>
        <v>2024</v>
      </c>
      <c r="M238" s="550">
        <f>IF(Analiza!P$80="","",Analiza!P$80)</f>
        <v>2025</v>
      </c>
      <c r="N238" s="550">
        <f>IF(Analiza!Q$80="","",Analiza!Q$80)</f>
        <v>2026</v>
      </c>
      <c r="O238" s="550">
        <f>IF(Analiza!R$80="","",Analiza!R$80)</f>
        <v>2027</v>
      </c>
      <c r="P238" s="550">
        <f>IF(Analiza!S$80="","",Analiza!S$80)</f>
        <v>2028</v>
      </c>
      <c r="Q238" s="550">
        <f>IF(Analiza!T$80="","",Analiza!T$80)</f>
        <v>2029</v>
      </c>
      <c r="R238" s="550">
        <f>IF(Analiza!U$80="","",Analiza!U$80)</f>
        <v>2030</v>
      </c>
      <c r="S238" s="550" t="str">
        <f>IF(Analiza!V$80="","",Analiza!V$80)</f>
        <v/>
      </c>
      <c r="T238" s="550" t="str">
        <f>IF(Analiza!W$80="","",Analiza!W$80)</f>
        <v/>
      </c>
      <c r="U238" s="550" t="str">
        <f>IF(Analiza!X$80="","",Analiza!X$80)</f>
        <v/>
      </c>
      <c r="V238" s="550" t="str">
        <f>IF(Analiza!Y$80="","",Analiza!Y$80)</f>
        <v/>
      </c>
      <c r="W238" s="550" t="str">
        <f>IF(Analiza!Z$80="","",Analiza!Z$80)</f>
        <v/>
      </c>
      <c r="X238" s="550" t="str">
        <f>IF(Analiza!AA$80="","",Analiza!AA$80)</f>
        <v/>
      </c>
      <c r="Y238" s="550" t="str">
        <f>IF(Analiza!AB$80="","",Analiza!AB$80)</f>
        <v/>
      </c>
      <c r="Z238" s="550" t="str">
        <f>IF(Analiza!AC$80="","",Analiza!AC$80)</f>
        <v/>
      </c>
      <c r="AA238" s="550" t="str">
        <f>IF(Analiza!AD$80="","",Analiza!AD$80)</f>
        <v/>
      </c>
      <c r="AB238" s="550" t="str">
        <f>IF(Analiza!AE$80="","",Analiza!AE$80)</f>
        <v/>
      </c>
      <c r="AC238" s="550" t="str">
        <f>IF(Analiza!AF$80="","",Analiza!AF$80)</f>
        <v/>
      </c>
      <c r="AD238" s="550" t="str">
        <f>IF(Analiza!AG$80="","",Analiza!AG$80)</f>
        <v/>
      </c>
      <c r="AE238" s="550" t="str">
        <f>IF(Analiza!AH$80="","",Analiza!AH$80)</f>
        <v/>
      </c>
      <c r="AF238" s="550" t="str">
        <f>IF(Analiza!AI$80="","",Analiza!AI$80)</f>
        <v/>
      </c>
      <c r="AG238" s="550" t="str">
        <f>IF(Analiza!AJ$80="","",Analiza!AJ$80)</f>
        <v/>
      </c>
    </row>
    <row r="239" spans="1:40" s="69" customFormat="1" ht="34.5" thickBot="1">
      <c r="A239" s="406">
        <v>5</v>
      </c>
      <c r="B239" s="598" t="s">
        <v>490</v>
      </c>
      <c r="C239" s="555" t="s">
        <v>1</v>
      </c>
      <c r="D239" s="571"/>
      <c r="E239" s="572"/>
      <c r="F239" s="572"/>
      <c r="G239" s="572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/>
      <c r="W239" s="572"/>
      <c r="X239" s="572"/>
      <c r="Y239" s="572"/>
      <c r="Z239" s="572"/>
      <c r="AA239" s="572"/>
      <c r="AB239" s="572"/>
      <c r="AC239" s="572"/>
      <c r="AD239" s="572"/>
      <c r="AE239" s="572"/>
      <c r="AF239" s="572"/>
      <c r="AG239" s="573"/>
      <c r="AH239" s="150"/>
      <c r="AI239" s="151"/>
      <c r="AJ239" s="150"/>
      <c r="AN239" s="112"/>
    </row>
    <row r="240" spans="1:40" s="374" customFormat="1" ht="24" customHeight="1">
      <c r="A240" s="373" t="s">
        <v>313</v>
      </c>
      <c r="B240" s="374" t="s">
        <v>314</v>
      </c>
      <c r="H240" s="400"/>
    </row>
    <row r="241" spans="1:40" s="396" customFormat="1" ht="19.5" customHeight="1">
      <c r="A241" s="395"/>
      <c r="B241" s="396" t="s">
        <v>335</v>
      </c>
    </row>
    <row r="242" spans="1:40" s="8" customFormat="1">
      <c r="A242" s="640" t="s">
        <v>10</v>
      </c>
      <c r="B242" s="642" t="s">
        <v>2</v>
      </c>
      <c r="C242" s="644" t="s">
        <v>0</v>
      </c>
      <c r="D242" s="385" t="str">
        <f>IF(Analiza!G$79="","",Analiza!G$79)</f>
        <v>Faza oper.</v>
      </c>
      <c r="E242" s="385" t="str">
        <f>IF(Analiza!H$79="","",Analiza!H$79)</f>
        <v>Faza oper.</v>
      </c>
      <c r="F242" s="385" t="str">
        <f>IF(Analiza!I$79="","",Analiza!I$79)</f>
        <v>Faza oper.</v>
      </c>
      <c r="G242" s="385" t="str">
        <f>IF(Analiza!J$79="","",Analiza!J$79)</f>
        <v>Faza oper.</v>
      </c>
      <c r="H242" s="385" t="str">
        <f>IF(Analiza!K$79="","",Analiza!K$79)</f>
        <v>Faza oper.</v>
      </c>
      <c r="I242" s="385" t="str">
        <f>IF(Analiza!L$79="","",Analiza!L$79)</f>
        <v>Faza oper.</v>
      </c>
      <c r="J242" s="385" t="str">
        <f>IF(Analiza!M$79="","",Analiza!M$79)</f>
        <v>Faza oper.</v>
      </c>
      <c r="K242" s="385" t="str">
        <f>IF(Analiza!N$79="","",Analiza!N$79)</f>
        <v>Faza oper.</v>
      </c>
      <c r="L242" s="385" t="str">
        <f>IF(Analiza!O$79="","",Analiza!O$79)</f>
        <v>Faza oper.</v>
      </c>
      <c r="M242" s="385" t="str">
        <f>IF(Analiza!P$79="","",Analiza!P$79)</f>
        <v>Faza oper.</v>
      </c>
      <c r="N242" s="385" t="str">
        <f>IF(Analiza!Q$79="","",Analiza!Q$79)</f>
        <v>Faza oper.</v>
      </c>
      <c r="O242" s="385" t="str">
        <f>IF(Analiza!R$79="","",Analiza!R$79)</f>
        <v>Faza oper.</v>
      </c>
      <c r="P242" s="385" t="str">
        <f>IF(Analiza!S$79="","",Analiza!S$79)</f>
        <v>Faza oper.</v>
      </c>
      <c r="Q242" s="385" t="str">
        <f>IF(Analiza!T$79="","",Analiza!T$79)</f>
        <v>Faza oper.</v>
      </c>
      <c r="R242" s="385" t="str">
        <f>IF(Analiza!U$79="","",Analiza!U$79)</f>
        <v>Faza oper.</v>
      </c>
      <c r="S242" s="385" t="str">
        <f>IF(Analiza!V$79="","",Analiza!V$79)</f>
        <v/>
      </c>
      <c r="T242" s="385" t="str">
        <f>IF(Analiza!W$79="","",Analiza!W$79)</f>
        <v/>
      </c>
      <c r="U242" s="385" t="str">
        <f>IF(Analiza!X$79="","",Analiza!X$79)</f>
        <v/>
      </c>
      <c r="V242" s="385" t="str">
        <f>IF(Analiza!Y$79="","",Analiza!Y$79)</f>
        <v/>
      </c>
      <c r="W242" s="385" t="str">
        <f>IF(Analiza!Z$79="","",Analiza!Z$79)</f>
        <v/>
      </c>
      <c r="X242" s="385" t="str">
        <f>IF(Analiza!AA$79="","",Analiza!AA$79)</f>
        <v/>
      </c>
      <c r="Y242" s="385" t="str">
        <f>IF(Analiza!AB$79="","",Analiza!AB$79)</f>
        <v/>
      </c>
      <c r="Z242" s="385" t="str">
        <f>IF(Analiza!AC$79="","",Analiza!AC$79)</f>
        <v/>
      </c>
      <c r="AA242" s="385" t="str">
        <f>IF(Analiza!AD$79="","",Analiza!AD$79)</f>
        <v/>
      </c>
      <c r="AB242" s="385" t="str">
        <f>IF(Analiza!AE$79="","",Analiza!AE$79)</f>
        <v/>
      </c>
      <c r="AC242" s="385" t="str">
        <f>IF(Analiza!AF$79="","",Analiza!AF$79)</f>
        <v/>
      </c>
      <c r="AD242" s="385" t="str">
        <f>IF(Analiza!AG$79="","",Analiza!AG$79)</f>
        <v/>
      </c>
      <c r="AE242" s="385" t="str">
        <f>IF(Analiza!AH$79="","",Analiza!AH$79)</f>
        <v/>
      </c>
      <c r="AF242" s="385" t="str">
        <f>IF(Analiza!AI$79="","",Analiza!AI$79)</f>
        <v/>
      </c>
      <c r="AG242" s="385" t="str">
        <f>IF(Analiza!AJ$79="","",Analiza!AJ$79)</f>
        <v/>
      </c>
    </row>
    <row r="243" spans="1:40" s="8" customFormat="1" ht="12" thickBot="1">
      <c r="A243" s="641"/>
      <c r="B243" s="643"/>
      <c r="C243" s="645"/>
      <c r="D243" s="494">
        <f>IF(Analiza!G$80="","",Analiza!G$80)</f>
        <v>2016</v>
      </c>
      <c r="E243" s="494">
        <f>IF(Analiza!H$80="","",Analiza!H$80)</f>
        <v>2017</v>
      </c>
      <c r="F243" s="494">
        <f>IF(Analiza!I$80="","",Analiza!I$80)</f>
        <v>2018</v>
      </c>
      <c r="G243" s="494">
        <f>IF(Analiza!J$80="","",Analiza!J$80)</f>
        <v>2019</v>
      </c>
      <c r="H243" s="494">
        <f>IF(Analiza!K$80="","",Analiza!K$80)</f>
        <v>2020</v>
      </c>
      <c r="I243" s="494">
        <f>IF(Analiza!L$80="","",Analiza!L$80)</f>
        <v>2021</v>
      </c>
      <c r="J243" s="494">
        <f>IF(Analiza!M$80="","",Analiza!M$80)</f>
        <v>2022</v>
      </c>
      <c r="K243" s="494">
        <f>IF(Analiza!N$80="","",Analiza!N$80)</f>
        <v>2023</v>
      </c>
      <c r="L243" s="494">
        <f>IF(Analiza!O$80="","",Analiza!O$80)</f>
        <v>2024</v>
      </c>
      <c r="M243" s="494">
        <f>IF(Analiza!P$80="","",Analiza!P$80)</f>
        <v>2025</v>
      </c>
      <c r="N243" s="494">
        <f>IF(Analiza!Q$80="","",Analiza!Q$80)</f>
        <v>2026</v>
      </c>
      <c r="O243" s="494">
        <f>IF(Analiza!R$80="","",Analiza!R$80)</f>
        <v>2027</v>
      </c>
      <c r="P243" s="494">
        <f>IF(Analiza!S$80="","",Analiza!S$80)</f>
        <v>2028</v>
      </c>
      <c r="Q243" s="494">
        <f>IF(Analiza!T$80="","",Analiza!T$80)</f>
        <v>2029</v>
      </c>
      <c r="R243" s="494">
        <f>IF(Analiza!U$80="","",Analiza!U$80)</f>
        <v>2030</v>
      </c>
      <c r="S243" s="494" t="str">
        <f>IF(Analiza!V$80="","",Analiza!V$80)</f>
        <v/>
      </c>
      <c r="T243" s="494" t="str">
        <f>IF(Analiza!W$80="","",Analiza!W$80)</f>
        <v/>
      </c>
      <c r="U243" s="494" t="str">
        <f>IF(Analiza!X$80="","",Analiza!X$80)</f>
        <v/>
      </c>
      <c r="V243" s="494" t="str">
        <f>IF(Analiza!Y$80="","",Analiza!Y$80)</f>
        <v/>
      </c>
      <c r="W243" s="494" t="str">
        <f>IF(Analiza!Z$80="","",Analiza!Z$80)</f>
        <v/>
      </c>
      <c r="X243" s="494" t="str">
        <f>IF(Analiza!AA$80="","",Analiza!AA$80)</f>
        <v/>
      </c>
      <c r="Y243" s="494" t="str">
        <f>IF(Analiza!AB$80="","",Analiza!AB$80)</f>
        <v/>
      </c>
      <c r="Z243" s="494" t="str">
        <f>IF(Analiza!AC$80="","",Analiza!AC$80)</f>
        <v/>
      </c>
      <c r="AA243" s="494" t="str">
        <f>IF(Analiza!AD$80="","",Analiza!AD$80)</f>
        <v/>
      </c>
      <c r="AB243" s="494" t="str">
        <f>IF(Analiza!AE$80="","",Analiza!AE$80)</f>
        <v/>
      </c>
      <c r="AC243" s="494" t="str">
        <f>IF(Analiza!AF$80="","",Analiza!AF$80)</f>
        <v/>
      </c>
      <c r="AD243" s="494" t="str">
        <f>IF(Analiza!AG$80="","",Analiza!AG$80)</f>
        <v/>
      </c>
      <c r="AE243" s="494" t="str">
        <f>IF(Analiza!AH$80="","",Analiza!AH$80)</f>
        <v/>
      </c>
      <c r="AF243" s="494" t="str">
        <f>IF(Analiza!AI$80="","",Analiza!AI$80)</f>
        <v/>
      </c>
      <c r="AG243" s="494" t="str">
        <f>IF(Analiza!AJ$80="","",Analiza!AJ$80)</f>
        <v/>
      </c>
    </row>
    <row r="244" spans="1:40" s="5" customFormat="1" ht="12" thickBot="1">
      <c r="A244" s="38">
        <v>0</v>
      </c>
      <c r="B244" s="4" t="s">
        <v>480</v>
      </c>
      <c r="C244" s="574" t="s">
        <v>1</v>
      </c>
      <c r="D244" s="577"/>
      <c r="E244" s="575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40" s="5" customFormat="1" ht="12" thickBot="1">
      <c r="A245" s="317">
        <v>1</v>
      </c>
      <c r="B245" s="318" t="s">
        <v>24</v>
      </c>
      <c r="C245" s="319" t="s">
        <v>1</v>
      </c>
      <c r="D245" s="576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40" s="18" customFormat="1" ht="22.5">
      <c r="A246" s="40" t="s">
        <v>15</v>
      </c>
      <c r="B246" s="23" t="s">
        <v>491</v>
      </c>
      <c r="C246" s="578" t="s">
        <v>1</v>
      </c>
      <c r="D246" s="580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581"/>
      <c r="S246" s="581"/>
      <c r="T246" s="581"/>
      <c r="U246" s="581"/>
      <c r="V246" s="581"/>
      <c r="W246" s="581"/>
      <c r="X246" s="581"/>
      <c r="Y246" s="581"/>
      <c r="Z246" s="581"/>
      <c r="AA246" s="581"/>
      <c r="AB246" s="581"/>
      <c r="AC246" s="581"/>
      <c r="AD246" s="581"/>
      <c r="AE246" s="581"/>
      <c r="AF246" s="581"/>
      <c r="AG246" s="582"/>
    </row>
    <row r="247" spans="1:40" s="18" customFormat="1">
      <c r="A247" s="40" t="s">
        <v>16</v>
      </c>
      <c r="B247" s="23" t="s">
        <v>481</v>
      </c>
      <c r="C247" s="578" t="s">
        <v>1</v>
      </c>
      <c r="D247" s="58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4"/>
    </row>
    <row r="248" spans="1:40" s="18" customFormat="1" ht="23.25" thickBot="1">
      <c r="A248" s="41" t="s">
        <v>17</v>
      </c>
      <c r="B248" s="25" t="s">
        <v>482</v>
      </c>
      <c r="C248" s="579" t="s">
        <v>1</v>
      </c>
      <c r="D248" s="585"/>
      <c r="E248" s="586"/>
      <c r="F248" s="586"/>
      <c r="G248" s="586"/>
      <c r="H248" s="586"/>
      <c r="I248" s="586"/>
      <c r="J248" s="586"/>
      <c r="K248" s="586"/>
      <c r="L248" s="586"/>
      <c r="M248" s="586"/>
      <c r="N248" s="586"/>
      <c r="O248" s="586"/>
      <c r="P248" s="586"/>
      <c r="Q248" s="586"/>
      <c r="R248" s="586"/>
      <c r="S248" s="586"/>
      <c r="T248" s="586"/>
      <c r="U248" s="586"/>
      <c r="V248" s="586"/>
      <c r="W248" s="586"/>
      <c r="X248" s="586"/>
      <c r="Y248" s="586"/>
      <c r="Z248" s="586"/>
      <c r="AA248" s="586"/>
      <c r="AB248" s="586"/>
      <c r="AC248" s="586"/>
      <c r="AD248" s="586"/>
      <c r="AE248" s="586"/>
      <c r="AF248" s="586"/>
      <c r="AG248" s="587"/>
    </row>
    <row r="249" spans="1:40" s="18" customFormat="1" ht="12" thickBot="1">
      <c r="A249" s="317">
        <v>2</v>
      </c>
      <c r="B249" s="318" t="s">
        <v>28</v>
      </c>
      <c r="C249" s="319" t="s">
        <v>1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  <c r="Q249" s="576"/>
      <c r="R249" s="576"/>
      <c r="S249" s="576"/>
      <c r="T249" s="576"/>
      <c r="U249" s="576"/>
      <c r="V249" s="576"/>
      <c r="W249" s="576"/>
      <c r="X249" s="576"/>
      <c r="Y249" s="576"/>
      <c r="Z249" s="576"/>
      <c r="AA249" s="576"/>
      <c r="AB249" s="576"/>
      <c r="AC249" s="576"/>
      <c r="AD249" s="576"/>
      <c r="AE249" s="576"/>
      <c r="AF249" s="576"/>
      <c r="AG249" s="576"/>
    </row>
    <row r="250" spans="1:40" s="18" customFormat="1">
      <c r="A250" s="40" t="s">
        <v>40</v>
      </c>
      <c r="B250" s="23" t="s">
        <v>483</v>
      </c>
      <c r="C250" s="578" t="s">
        <v>1</v>
      </c>
      <c r="D250" s="580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1"/>
      <c r="P250" s="581"/>
      <c r="Q250" s="581"/>
      <c r="R250" s="581"/>
      <c r="S250" s="581"/>
      <c r="T250" s="581"/>
      <c r="U250" s="581"/>
      <c r="V250" s="581"/>
      <c r="W250" s="581"/>
      <c r="X250" s="581"/>
      <c r="Y250" s="581"/>
      <c r="Z250" s="581"/>
      <c r="AA250" s="581"/>
      <c r="AB250" s="581"/>
      <c r="AC250" s="581"/>
      <c r="AD250" s="581"/>
      <c r="AE250" s="581"/>
      <c r="AF250" s="581"/>
      <c r="AG250" s="582"/>
    </row>
    <row r="251" spans="1:40" s="18" customFormat="1" ht="12" thickBot="1">
      <c r="A251" s="41" t="s">
        <v>41</v>
      </c>
      <c r="B251" s="25" t="s">
        <v>484</v>
      </c>
      <c r="C251" s="579" t="s">
        <v>1</v>
      </c>
      <c r="D251" s="585"/>
      <c r="E251" s="586"/>
      <c r="F251" s="586"/>
      <c r="G251" s="586"/>
      <c r="H251" s="586"/>
      <c r="I251" s="586"/>
      <c r="J251" s="586"/>
      <c r="K251" s="586"/>
      <c r="L251" s="586"/>
      <c r="M251" s="586"/>
      <c r="N251" s="586"/>
      <c r="O251" s="586"/>
      <c r="P251" s="586"/>
      <c r="Q251" s="586"/>
      <c r="R251" s="586"/>
      <c r="S251" s="586"/>
      <c r="T251" s="586"/>
      <c r="U251" s="586"/>
      <c r="V251" s="58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86"/>
      <c r="AG251" s="587"/>
    </row>
    <row r="252" spans="1:40" s="374" customFormat="1" ht="24" customHeight="1">
      <c r="A252" s="373" t="s">
        <v>342</v>
      </c>
      <c r="B252" s="374" t="s">
        <v>341</v>
      </c>
      <c r="H252" s="400"/>
    </row>
    <row r="253" spans="1:40" s="8" customFormat="1">
      <c r="A253" s="640" t="s">
        <v>10</v>
      </c>
      <c r="B253" s="642" t="s">
        <v>2</v>
      </c>
      <c r="C253" s="644" t="s">
        <v>0</v>
      </c>
      <c r="D253" s="385" t="str">
        <f>IF(Analiza!G$79="","",Analiza!G$79)</f>
        <v>Faza oper.</v>
      </c>
      <c r="E253" s="385" t="str">
        <f>IF(Analiza!H$79="","",Analiza!H$79)</f>
        <v>Faza oper.</v>
      </c>
      <c r="F253" s="385" t="str">
        <f>IF(Analiza!I$79="","",Analiza!I$79)</f>
        <v>Faza oper.</v>
      </c>
      <c r="G253" s="385" t="str">
        <f>IF(Analiza!J$79="","",Analiza!J$79)</f>
        <v>Faza oper.</v>
      </c>
      <c r="H253" s="385" t="str">
        <f>IF(Analiza!K$79="","",Analiza!K$79)</f>
        <v>Faza oper.</v>
      </c>
      <c r="I253" s="385" t="str">
        <f>IF(Analiza!L$79="","",Analiza!L$79)</f>
        <v>Faza oper.</v>
      </c>
      <c r="J253" s="385" t="str">
        <f>IF(Analiza!M$79="","",Analiza!M$79)</f>
        <v>Faza oper.</v>
      </c>
      <c r="K253" s="385" t="str">
        <f>IF(Analiza!N$79="","",Analiza!N$79)</f>
        <v>Faza oper.</v>
      </c>
      <c r="L253" s="385" t="str">
        <f>IF(Analiza!O$79="","",Analiza!O$79)</f>
        <v>Faza oper.</v>
      </c>
      <c r="M253" s="385" t="str">
        <f>IF(Analiza!P$79="","",Analiza!P$79)</f>
        <v>Faza oper.</v>
      </c>
      <c r="N253" s="385" t="str">
        <f>IF(Analiza!Q$79="","",Analiza!Q$79)</f>
        <v>Faza oper.</v>
      </c>
      <c r="O253" s="385" t="str">
        <f>IF(Analiza!R$79="","",Analiza!R$79)</f>
        <v>Faza oper.</v>
      </c>
      <c r="P253" s="385" t="str">
        <f>IF(Analiza!S$79="","",Analiza!S$79)</f>
        <v>Faza oper.</v>
      </c>
      <c r="Q253" s="385" t="str">
        <f>IF(Analiza!T$79="","",Analiza!T$79)</f>
        <v>Faza oper.</v>
      </c>
      <c r="R253" s="385" t="str">
        <f>IF(Analiza!U$79="","",Analiza!U$79)</f>
        <v>Faza oper.</v>
      </c>
      <c r="S253" s="385" t="str">
        <f>IF(Analiza!V$79="","",Analiza!V$79)</f>
        <v/>
      </c>
      <c r="T253" s="385" t="str">
        <f>IF(Analiza!W$79="","",Analiza!W$79)</f>
        <v/>
      </c>
      <c r="U253" s="385" t="str">
        <f>IF(Analiza!X$79="","",Analiza!X$79)</f>
        <v/>
      </c>
      <c r="V253" s="385" t="str">
        <f>IF(Analiza!Y$79="","",Analiza!Y$79)</f>
        <v/>
      </c>
      <c r="W253" s="385" t="str">
        <f>IF(Analiza!Z$79="","",Analiza!Z$79)</f>
        <v/>
      </c>
      <c r="X253" s="385" t="str">
        <f>IF(Analiza!AA$79="","",Analiza!AA$79)</f>
        <v/>
      </c>
      <c r="Y253" s="385" t="str">
        <f>IF(Analiza!AB$79="","",Analiza!AB$79)</f>
        <v/>
      </c>
      <c r="Z253" s="385" t="str">
        <f>IF(Analiza!AC$79="","",Analiza!AC$79)</f>
        <v/>
      </c>
      <c r="AA253" s="385" t="str">
        <f>IF(Analiza!AD$79="","",Analiza!AD$79)</f>
        <v/>
      </c>
      <c r="AB253" s="385" t="str">
        <f>IF(Analiza!AE$79="","",Analiza!AE$79)</f>
        <v/>
      </c>
      <c r="AC253" s="385" t="str">
        <f>IF(Analiza!AF$79="","",Analiza!AF$79)</f>
        <v/>
      </c>
      <c r="AD253" s="385" t="str">
        <f>IF(Analiza!AG$79="","",Analiza!AG$79)</f>
        <v/>
      </c>
      <c r="AE253" s="385" t="str">
        <f>IF(Analiza!AH$79="","",Analiza!AH$79)</f>
        <v/>
      </c>
      <c r="AF253" s="385" t="str">
        <f>IF(Analiza!AI$79="","",Analiza!AI$79)</f>
        <v/>
      </c>
      <c r="AG253" s="385" t="str">
        <f>IF(Analiza!AJ$79="","",Analiza!AJ$79)</f>
        <v/>
      </c>
    </row>
    <row r="254" spans="1:40" s="8" customFormat="1">
      <c r="A254" s="641"/>
      <c r="B254" s="643"/>
      <c r="C254" s="645"/>
      <c r="D254" s="494">
        <f>IF(Analiza!G$80="","",Analiza!G$80)</f>
        <v>2016</v>
      </c>
      <c r="E254" s="494">
        <f>IF(Analiza!H$80="","",Analiza!H$80)</f>
        <v>2017</v>
      </c>
      <c r="F254" s="494">
        <f>IF(Analiza!I$80="","",Analiza!I$80)</f>
        <v>2018</v>
      </c>
      <c r="G254" s="494">
        <f>IF(Analiza!J$80="","",Analiza!J$80)</f>
        <v>2019</v>
      </c>
      <c r="H254" s="494">
        <f>IF(Analiza!K$80="","",Analiza!K$80)</f>
        <v>2020</v>
      </c>
      <c r="I254" s="494">
        <f>IF(Analiza!L$80="","",Analiza!L$80)</f>
        <v>2021</v>
      </c>
      <c r="J254" s="494">
        <f>IF(Analiza!M$80="","",Analiza!M$80)</f>
        <v>2022</v>
      </c>
      <c r="K254" s="494">
        <f>IF(Analiza!N$80="","",Analiza!N$80)</f>
        <v>2023</v>
      </c>
      <c r="L254" s="494">
        <f>IF(Analiza!O$80="","",Analiza!O$80)</f>
        <v>2024</v>
      </c>
      <c r="M254" s="494">
        <f>IF(Analiza!P$80="","",Analiza!P$80)</f>
        <v>2025</v>
      </c>
      <c r="N254" s="494">
        <f>IF(Analiza!Q$80="","",Analiza!Q$80)</f>
        <v>2026</v>
      </c>
      <c r="O254" s="494">
        <f>IF(Analiza!R$80="","",Analiza!R$80)</f>
        <v>2027</v>
      </c>
      <c r="P254" s="494">
        <f>IF(Analiza!S$80="","",Analiza!S$80)</f>
        <v>2028</v>
      </c>
      <c r="Q254" s="494">
        <f>IF(Analiza!T$80="","",Analiza!T$80)</f>
        <v>2029</v>
      </c>
      <c r="R254" s="494">
        <f>IF(Analiza!U$80="","",Analiza!U$80)</f>
        <v>2030</v>
      </c>
      <c r="S254" s="494" t="str">
        <f>IF(Analiza!V$80="","",Analiza!V$80)</f>
        <v/>
      </c>
      <c r="T254" s="494" t="str">
        <f>IF(Analiza!W$80="","",Analiza!W$80)</f>
        <v/>
      </c>
      <c r="U254" s="494" t="str">
        <f>IF(Analiza!X$80="","",Analiza!X$80)</f>
        <v/>
      </c>
      <c r="V254" s="494" t="str">
        <f>IF(Analiza!Y$80="","",Analiza!Y$80)</f>
        <v/>
      </c>
      <c r="W254" s="494" t="str">
        <f>IF(Analiza!Z$80="","",Analiza!Z$80)</f>
        <v/>
      </c>
      <c r="X254" s="494" t="str">
        <f>IF(Analiza!AA$80="","",Analiza!AA$80)</f>
        <v/>
      </c>
      <c r="Y254" s="494" t="str">
        <f>IF(Analiza!AB$80="","",Analiza!AB$80)</f>
        <v/>
      </c>
      <c r="Z254" s="494" t="str">
        <f>IF(Analiza!AC$80="","",Analiza!AC$80)</f>
        <v/>
      </c>
      <c r="AA254" s="494" t="str">
        <f>IF(Analiza!AD$80="","",Analiza!AD$80)</f>
        <v/>
      </c>
      <c r="AB254" s="494" t="str">
        <f>IF(Analiza!AE$80="","",Analiza!AE$80)</f>
        <v/>
      </c>
      <c r="AC254" s="494" t="str">
        <f>IF(Analiza!AF$80="","",Analiza!AF$80)</f>
        <v/>
      </c>
      <c r="AD254" s="494" t="str">
        <f>IF(Analiza!AG$80="","",Analiza!AG$80)</f>
        <v/>
      </c>
      <c r="AE254" s="494" t="str">
        <f>IF(Analiza!AH$80="","",Analiza!AH$80)</f>
        <v/>
      </c>
      <c r="AF254" s="494" t="str">
        <f>IF(Analiza!AI$80="","",Analiza!AI$80)</f>
        <v/>
      </c>
      <c r="AG254" s="494" t="str">
        <f>IF(Analiza!AJ$80="","",Analiza!AJ$80)</f>
        <v/>
      </c>
    </row>
    <row r="255" spans="1:40" s="69" customFormat="1" ht="12" thickBot="1">
      <c r="A255" s="45" t="s">
        <v>123</v>
      </c>
      <c r="B255" s="607" t="s">
        <v>371</v>
      </c>
      <c r="C255" s="608" t="s">
        <v>1</v>
      </c>
      <c r="D255" s="592"/>
      <c r="E255" s="592"/>
      <c r="F255" s="592"/>
      <c r="G255" s="592"/>
      <c r="H255" s="59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592"/>
      <c r="T255" s="592"/>
      <c r="U255" s="592"/>
      <c r="V255" s="592"/>
      <c r="W255" s="592"/>
      <c r="X255" s="592"/>
      <c r="Y255" s="592"/>
      <c r="Z255" s="592"/>
      <c r="AA255" s="592"/>
      <c r="AB255" s="592"/>
      <c r="AC255" s="592"/>
      <c r="AD255" s="592"/>
      <c r="AE255" s="592"/>
      <c r="AF255" s="592"/>
      <c r="AG255" s="592"/>
    </row>
    <row r="256" spans="1:40" s="70" customFormat="1">
      <c r="A256" s="621" t="s">
        <v>145</v>
      </c>
      <c r="B256" s="622"/>
      <c r="C256" s="628" t="str">
        <f>IF(B256="Nie dotyczy","","zł/rok")</f>
        <v>zł/rok</v>
      </c>
      <c r="D256" s="625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  <c r="W256" s="543"/>
      <c r="X256" s="543"/>
      <c r="Y256" s="543"/>
      <c r="Z256" s="543"/>
      <c r="AA256" s="543"/>
      <c r="AB256" s="543"/>
      <c r="AC256" s="543"/>
      <c r="AD256" s="543"/>
      <c r="AE256" s="543"/>
      <c r="AF256" s="543"/>
      <c r="AG256" s="544"/>
      <c r="AH256" s="99"/>
      <c r="AI256" s="99"/>
      <c r="AJ256" s="98"/>
      <c r="AN256" s="75"/>
    </row>
    <row r="257" spans="1:40" s="70" customFormat="1">
      <c r="A257" s="621" t="s">
        <v>154</v>
      </c>
      <c r="B257" s="623"/>
      <c r="C257" s="629" t="str">
        <f t="shared" ref="C257:C265" si="20">IF(B257="Nie dotyczy","","zł/rok")</f>
        <v>zł/rok</v>
      </c>
      <c r="D257" s="626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46"/>
      <c r="AH257" s="99"/>
      <c r="AI257" s="99"/>
      <c r="AJ257" s="98"/>
      <c r="AN257" s="75"/>
    </row>
    <row r="258" spans="1:40" s="70" customFormat="1">
      <c r="A258" s="621" t="s">
        <v>382</v>
      </c>
      <c r="B258" s="623"/>
      <c r="C258" s="629" t="str">
        <f t="shared" si="20"/>
        <v>zł/rok</v>
      </c>
      <c r="D258" s="626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46"/>
      <c r="AH258" s="99"/>
      <c r="AI258" s="99"/>
      <c r="AJ258" s="98"/>
      <c r="AN258" s="75"/>
    </row>
    <row r="259" spans="1:40" s="70" customFormat="1">
      <c r="A259" s="621" t="s">
        <v>383</v>
      </c>
      <c r="B259" s="623"/>
      <c r="C259" s="629" t="str">
        <f t="shared" si="20"/>
        <v>zł/rok</v>
      </c>
      <c r="D259" s="626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46"/>
      <c r="AH259" s="99"/>
      <c r="AI259" s="99"/>
      <c r="AJ259" s="98"/>
      <c r="AN259" s="75"/>
    </row>
    <row r="260" spans="1:40" s="70" customFormat="1">
      <c r="A260" s="621" t="s">
        <v>384</v>
      </c>
      <c r="B260" s="623"/>
      <c r="C260" s="629" t="str">
        <f t="shared" si="20"/>
        <v>zł/rok</v>
      </c>
      <c r="D260" s="626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6"/>
      <c r="AH260" s="99"/>
      <c r="AI260" s="99"/>
      <c r="AJ260" s="98"/>
      <c r="AN260" s="75"/>
    </row>
    <row r="261" spans="1:40" s="70" customFormat="1">
      <c r="A261" s="621" t="s">
        <v>385</v>
      </c>
      <c r="B261" s="623"/>
      <c r="C261" s="629" t="str">
        <f t="shared" si="20"/>
        <v>zł/rok</v>
      </c>
      <c r="D261" s="626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6"/>
      <c r="AH261" s="99"/>
      <c r="AI261" s="99"/>
      <c r="AJ261" s="98"/>
      <c r="AN261" s="75"/>
    </row>
    <row r="262" spans="1:40" s="70" customFormat="1" ht="12" thickBot="1">
      <c r="A262" s="621" t="s">
        <v>386</v>
      </c>
      <c r="B262" s="624"/>
      <c r="C262" s="630" t="str">
        <f t="shared" si="20"/>
        <v>zł/rok</v>
      </c>
      <c r="D262" s="627"/>
      <c r="E262" s="553"/>
      <c r="F262" s="553"/>
      <c r="G262" s="553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553"/>
      <c r="S262" s="553"/>
      <c r="T262" s="553"/>
      <c r="U262" s="553"/>
      <c r="V262" s="553"/>
      <c r="W262" s="553"/>
      <c r="X262" s="553"/>
      <c r="Y262" s="553"/>
      <c r="Z262" s="553"/>
      <c r="AA262" s="553"/>
      <c r="AB262" s="553"/>
      <c r="AC262" s="553"/>
      <c r="AD262" s="553"/>
      <c r="AE262" s="553"/>
      <c r="AF262" s="553"/>
      <c r="AG262" s="554"/>
      <c r="AH262" s="99"/>
      <c r="AI262" s="99"/>
      <c r="AJ262" s="98"/>
      <c r="AN262" s="75"/>
    </row>
    <row r="263" spans="1:40" s="331" customFormat="1" ht="12" thickBot="1">
      <c r="A263" s="45" t="s">
        <v>111</v>
      </c>
      <c r="B263" s="631" t="s">
        <v>370</v>
      </c>
      <c r="C263" s="632" t="s">
        <v>1</v>
      </c>
      <c r="D263" s="593"/>
      <c r="E263" s="593"/>
      <c r="F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329"/>
      <c r="AI263" s="329"/>
      <c r="AJ263" s="330"/>
      <c r="AN263" s="332"/>
    </row>
    <row r="264" spans="1:40" s="70" customFormat="1">
      <c r="A264" s="621" t="s">
        <v>388</v>
      </c>
      <c r="B264" s="622"/>
      <c r="C264" s="628" t="str">
        <f t="shared" si="20"/>
        <v>zł/rok</v>
      </c>
      <c r="D264" s="625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  <c r="O264" s="543"/>
      <c r="P264" s="543"/>
      <c r="Q264" s="543"/>
      <c r="R264" s="543"/>
      <c r="S264" s="543"/>
      <c r="T264" s="543"/>
      <c r="U264" s="543"/>
      <c r="V264" s="543"/>
      <c r="W264" s="543"/>
      <c r="X264" s="543"/>
      <c r="Y264" s="543"/>
      <c r="Z264" s="543"/>
      <c r="AA264" s="543"/>
      <c r="AB264" s="543"/>
      <c r="AC264" s="543"/>
      <c r="AD264" s="543"/>
      <c r="AE264" s="543"/>
      <c r="AF264" s="543"/>
      <c r="AG264" s="544"/>
      <c r="AH264" s="99"/>
      <c r="AI264" s="99"/>
      <c r="AJ264" s="98"/>
      <c r="AN264" s="75"/>
    </row>
    <row r="265" spans="1:40" s="70" customFormat="1" ht="12" thickBot="1">
      <c r="A265" s="621" t="s">
        <v>124</v>
      </c>
      <c r="B265" s="624"/>
      <c r="C265" s="630" t="str">
        <f t="shared" si="20"/>
        <v>zł/rok</v>
      </c>
      <c r="D265" s="627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  <c r="O265" s="553"/>
      <c r="P265" s="553"/>
      <c r="Q265" s="553"/>
      <c r="R265" s="553"/>
      <c r="S265" s="553"/>
      <c r="T265" s="553"/>
      <c r="U265" s="553"/>
      <c r="V265" s="553"/>
      <c r="W265" s="553"/>
      <c r="X265" s="553"/>
      <c r="Y265" s="553"/>
      <c r="Z265" s="553"/>
      <c r="AA265" s="553"/>
      <c r="AB265" s="553"/>
      <c r="AC265" s="553"/>
      <c r="AD265" s="553"/>
      <c r="AE265" s="553"/>
      <c r="AF265" s="553"/>
      <c r="AG265" s="554"/>
      <c r="AH265" s="99"/>
      <c r="AI265" s="99"/>
      <c r="AJ265" s="98"/>
      <c r="AN265" s="75"/>
    </row>
    <row r="266" spans="1:40" s="374" customFormat="1" ht="24" customHeight="1">
      <c r="A266" s="373" t="s">
        <v>430</v>
      </c>
      <c r="B266" s="529" t="s">
        <v>429</v>
      </c>
      <c r="C266" s="529"/>
      <c r="D266" s="529"/>
      <c r="E266" s="529"/>
      <c r="F266" s="529"/>
      <c r="G266" s="529"/>
      <c r="H266" s="594"/>
      <c r="I266" s="529"/>
      <c r="J266" s="529"/>
      <c r="K266" s="529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</row>
    <row r="267" spans="1:40" s="70" customFormat="1">
      <c r="A267" s="109">
        <v>1</v>
      </c>
      <c r="B267" s="59" t="s">
        <v>404</v>
      </c>
      <c r="C267" s="160" t="s">
        <v>428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40" s="70" customFormat="1">
      <c r="A268" s="110" t="s">
        <v>35</v>
      </c>
      <c r="B268" s="77" t="s">
        <v>405</v>
      </c>
      <c r="C268" s="342"/>
      <c r="D268" s="341"/>
      <c r="E268" s="612" t="s">
        <v>492</v>
      </c>
      <c r="F268" s="613" t="s">
        <v>493</v>
      </c>
      <c r="G268" s="613" t="s">
        <v>46</v>
      </c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40" s="70" customFormat="1">
      <c r="A269" s="110" t="s">
        <v>36</v>
      </c>
      <c r="B269" s="77" t="s">
        <v>406</v>
      </c>
      <c r="C269" s="342"/>
      <c r="D269" s="341"/>
      <c r="E269" s="612" t="s">
        <v>494</v>
      </c>
      <c r="F269" s="614">
        <f>Analiza!$D$441</f>
        <v>0</v>
      </c>
      <c r="G269" s="614">
        <f>Analiza!$D$524</f>
        <v>0</v>
      </c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40" s="70" customFormat="1">
      <c r="A270" s="110" t="s">
        <v>37</v>
      </c>
      <c r="B270" s="77" t="s">
        <v>407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40" s="70" customFormat="1" ht="23.25" thickBot="1">
      <c r="A271" s="123" t="s">
        <v>38</v>
      </c>
      <c r="B271" s="591" t="s">
        <v>408</v>
      </c>
      <c r="C271" s="343"/>
      <c r="D271" s="376"/>
      <c r="E271" s="339"/>
      <c r="F271" s="350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D199:D200"/>
    <mergeCell ref="A213:A214"/>
    <mergeCell ref="B213:B214"/>
    <mergeCell ref="C213:C214"/>
    <mergeCell ref="D213:D214"/>
    <mergeCell ref="A231:A232"/>
    <mergeCell ref="B231:B232"/>
    <mergeCell ref="C231:C232"/>
    <mergeCell ref="A237:A238"/>
    <mergeCell ref="B237:B238"/>
    <mergeCell ref="C237:C238"/>
    <mergeCell ref="A242:A243"/>
    <mergeCell ref="B242:B243"/>
    <mergeCell ref="C242:C243"/>
    <mergeCell ref="A253:A254"/>
    <mergeCell ref="B253:B254"/>
    <mergeCell ref="C253:C254"/>
  </mergeCells>
  <conditionalFormatting sqref="E9 E15 D93">
    <cfRule type="cellIs" dxfId="37" priority="26" stopIfTrue="1" operator="notEqual">
      <formula>""</formula>
    </cfRule>
  </conditionalFormatting>
  <conditionalFormatting sqref="F9">
    <cfRule type="cellIs" dxfId="36" priority="25" stopIfTrue="1" operator="notEqual">
      <formula>$E$9</formula>
    </cfRule>
  </conditionalFormatting>
  <conditionalFormatting sqref="D7">
    <cfRule type="expression" dxfId="35" priority="24" stopIfTrue="1">
      <formula>$D$6="Nie"</formula>
    </cfRule>
  </conditionalFormatting>
  <conditionalFormatting sqref="F15:H15">
    <cfRule type="cellIs" dxfId="34" priority="22" stopIfTrue="1" operator="notEqual">
      <formula>$E$15</formula>
    </cfRule>
  </conditionalFormatting>
  <conditionalFormatting sqref="D11">
    <cfRule type="expression" dxfId="33" priority="21" stopIfTrue="1">
      <formula>$D$10="Nie"</formula>
    </cfRule>
  </conditionalFormatting>
  <conditionalFormatting sqref="F70:F89 F48:F67">
    <cfRule type="cellIs" dxfId="32" priority="20" stopIfTrue="1" operator="notEqual">
      <formula>""</formula>
    </cfRule>
  </conditionalFormatting>
  <conditionalFormatting sqref="G98:AJ117 G93 AH119:AJ144 G119:AG139 G142:AG144">
    <cfRule type="cellIs" dxfId="31" priority="19" stopIfTrue="1" operator="equal">
      <formula>"Nie dotyczy"</formula>
    </cfRule>
  </conditionalFormatting>
  <conditionalFormatting sqref="C93">
    <cfRule type="cellIs" dxfId="30" priority="17" stopIfTrue="1" operator="greaterThan">
      <formula>$F$124</formula>
    </cfRule>
  </conditionalFormatting>
  <conditionalFormatting sqref="E93">
    <cfRule type="cellIs" dxfId="29" priority="16" stopIfTrue="1" operator="notEqual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dxfId="28" priority="15" stopIfTrue="1" operator="equal">
      <formula>"Okres realiz."</formula>
    </cfRule>
  </conditionalFormatting>
  <conditionalFormatting sqref="C143">
    <cfRule type="cellIs" dxfId="27" priority="59" stopIfTrue="1" operator="notEqual">
      <formula>$C$142</formula>
    </cfRule>
  </conditionalFormatting>
  <conditionalFormatting sqref="D256:AG256">
    <cfRule type="expression" dxfId="26" priority="10" stopIfTrue="1">
      <formula>$C256=""</formula>
    </cfRule>
  </conditionalFormatting>
  <conditionalFormatting sqref="D257:AG257">
    <cfRule type="expression" dxfId="25" priority="9" stopIfTrue="1">
      <formula>$C257=""</formula>
    </cfRule>
  </conditionalFormatting>
  <conditionalFormatting sqref="D258:AG258">
    <cfRule type="expression" dxfId="24" priority="8" stopIfTrue="1">
      <formula>$C258=""</formula>
    </cfRule>
  </conditionalFormatting>
  <conditionalFormatting sqref="D259:AG259">
    <cfRule type="expression" dxfId="23" priority="7" stopIfTrue="1">
      <formula>$C259=""</formula>
    </cfRule>
  </conditionalFormatting>
  <conditionalFormatting sqref="D260:AG260">
    <cfRule type="expression" dxfId="22" priority="6" stopIfTrue="1">
      <formula>$C260=""</formula>
    </cfRule>
  </conditionalFormatting>
  <conditionalFormatting sqref="D261:AG261">
    <cfRule type="expression" dxfId="21" priority="5" stopIfTrue="1">
      <formula>$C261=""</formula>
    </cfRule>
  </conditionalFormatting>
  <conditionalFormatting sqref="D262:AG262">
    <cfRule type="expression" dxfId="20" priority="4" stopIfTrue="1">
      <formula>$C262=""</formula>
    </cfRule>
  </conditionalFormatting>
  <conditionalFormatting sqref="D264:AG264">
    <cfRule type="expression" dxfId="19" priority="3" stopIfTrue="1">
      <formula>$C264=""</formula>
    </cfRule>
  </conditionalFormatting>
  <conditionalFormatting sqref="D265:AG265">
    <cfRule type="expression" dxfId="18" priority="2" stopIfTrue="1">
      <formula>$C265=""</formula>
    </cfRule>
  </conditionalFormatting>
  <dataValidations count="51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4:AG26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D161:G168 H161:AG163 H166:AG168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5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68:C271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  <dataValidation allowBlank="1" showInputMessage="1" showErrorMessage="1" prompt="Miara rezultatu musi być określona jako zmiana spowodowana projektem np. wzrost liczby użytkowników, zwiększenie pojemności itp." sqref="C28:F28"/>
    <dataValidation operator="greaterThanOrEqual" allowBlank="1" showInputMessage="1" showErrorMessage="1" prompt="Proszę wpisać jednostkę miary rezultatu liczoną w ciągu roku (np. szt./rok, m3/rok, os./rok)" sqref="C30"/>
    <dataValidation operator="greaterThanOrEqual" allowBlank="1" showErrorMessage="1" prompt="Proszę wpisać jednostkę miary rezultatu liczoną w ciągu roku (np. szt./rok, m3/rok, os./rok)" sqref="C31:C32"/>
  </dataValidations>
  <pageMargins left="0.7" right="0.7" top="0.75" bottom="0.75" header="0.3" footer="0.3"/>
  <pageSetup paperSize="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N577"/>
  <sheetViews>
    <sheetView zoomScaleSheetLayoutView="90" workbookViewId="0">
      <pane xSplit="3" topLeftCell="D1" activePane="topRight" state="frozen"/>
      <selection activeCell="D372" sqref="D372"/>
      <selection pane="topRight" activeCell="B544" sqref="B544"/>
    </sheetView>
  </sheetViews>
  <sheetFormatPr defaultColWidth="0" defaultRowHeight="11.25"/>
  <cols>
    <col min="1" max="1" width="4.42578125" style="44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74" customFormat="1" ht="22.5" customHeight="1">
      <c r="A1" s="373" t="s">
        <v>126</v>
      </c>
      <c r="B1" s="374" t="s">
        <v>55</v>
      </c>
    </row>
    <row r="2" spans="1:45" s="370" customFormat="1" ht="18" customHeight="1">
      <c r="A2" s="362" t="s">
        <v>82</v>
      </c>
      <c r="B2" s="363" t="s">
        <v>416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>
      <c r="A3" s="109">
        <v>1</v>
      </c>
      <c r="B3" s="82" t="s">
        <v>433</v>
      </c>
      <c r="C3" s="448" t="str">
        <f>IF(Dane!C3="","",Dane!C3)</f>
        <v>Działanie 8.3 Rewitalizacja miejskiego obszaru funkcjonalnego Ełku – ZIT bis</v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33.75">
      <c r="A4" s="110">
        <v>2</v>
      </c>
      <c r="B4" s="86" t="s">
        <v>434</v>
      </c>
      <c r="C4" s="103" t="s">
        <v>9</v>
      </c>
      <c r="D4" s="639">
        <f>IF(Dane!D4="","",Dane!D4)</f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>
      <c r="A5" s="123">
        <v>3</v>
      </c>
      <c r="B5" s="95" t="s">
        <v>415</v>
      </c>
      <c r="C5" s="96" t="s">
        <v>9</v>
      </c>
      <c r="D5" s="449">
        <f>IF($C$3="","Brak okresu",VLOOKUP($C$3,$B$544:$K$572,2))</f>
        <v>15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>
      <c r="A6" s="362" t="s">
        <v>83</v>
      </c>
      <c r="B6" s="363" t="s">
        <v>417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402</v>
      </c>
      <c r="W6" s="368"/>
      <c r="X6" s="368"/>
      <c r="Y6" s="368"/>
      <c r="Z6" s="368"/>
      <c r="AA6" s="368"/>
      <c r="AB6" s="368"/>
      <c r="AC6" s="368" t="s">
        <v>401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>
      <c r="A9" s="110">
        <v>3</v>
      </c>
      <c r="B9" s="86" t="s">
        <v>75</v>
      </c>
      <c r="C9" s="103" t="s">
        <v>4</v>
      </c>
      <c r="D9" s="375" t="str">
        <f>IF($C$3="","Nie dotyczy",VLOOKUP($C$3,$B$544:$K$572,3))</f>
        <v>Nie dotyczy</v>
      </c>
      <c r="E9" s="339" t="str">
        <f>IF($D$9="Nie dotyczy","","wg zryczałtowanej procentowej stawki dochodów (FR)")</f>
        <v/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45" s="70" customFormat="1" ht="33.75">
      <c r="A10" s="123">
        <v>4</v>
      </c>
      <c r="B10" s="377" t="s">
        <v>400</v>
      </c>
      <c r="C10" s="96" t="s">
        <v>260</v>
      </c>
      <c r="D10" s="378">
        <v>4.1385999999999994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5" s="370" customFormat="1" ht="18" customHeight="1">
      <c r="A11" s="362" t="s">
        <v>418</v>
      </c>
      <c r="B11" s="363" t="s">
        <v>419</v>
      </c>
      <c r="C11" s="364"/>
      <c r="D11" s="440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402</v>
      </c>
      <c r="W11" s="368"/>
      <c r="X11" s="368"/>
      <c r="Y11" s="368"/>
      <c r="Z11" s="368"/>
      <c r="AA11" s="368"/>
      <c r="AB11" s="368"/>
      <c r="AC11" s="368" t="s">
        <v>401</v>
      </c>
      <c r="AD11" s="365"/>
      <c r="AE11" s="365"/>
      <c r="AF11" s="365"/>
      <c r="AG11" s="365"/>
      <c r="AH11" s="365"/>
      <c r="AI11" s="365"/>
      <c r="AJ11" s="369"/>
      <c r="AN11" s="371"/>
    </row>
    <row r="12" spans="1:45" s="70" customFormat="1" ht="33.75">
      <c r="A12" s="109">
        <v>1</v>
      </c>
      <c r="B12" s="82" t="s">
        <v>435</v>
      </c>
      <c r="C12" s="101" t="s">
        <v>4</v>
      </c>
      <c r="D12" s="441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45" s="70" customFormat="1">
      <c r="A13" s="110" t="s">
        <v>35</v>
      </c>
      <c r="B13" s="86" t="s">
        <v>436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>
      <c r="A14" s="110" t="s">
        <v>36</v>
      </c>
      <c r="B14" s="86" t="s">
        <v>437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>
      <c r="A15" s="123">
        <v>3</v>
      </c>
      <c r="B15" s="95" t="s">
        <v>438</v>
      </c>
      <c r="C15" s="96" t="s">
        <v>80</v>
      </c>
      <c r="D15" s="445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370" customFormat="1" ht="18" customHeight="1">
      <c r="A16" s="362" t="s">
        <v>420</v>
      </c>
      <c r="B16" s="363" t="s">
        <v>421</v>
      </c>
      <c r="C16" s="364"/>
      <c r="D16" s="440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  <c r="AN16" s="371"/>
    </row>
    <row r="17" spans="1:45" s="70" customFormat="1">
      <c r="A17" s="109">
        <v>1</v>
      </c>
      <c r="B17" s="82" t="s">
        <v>81</v>
      </c>
      <c r="C17" s="101" t="s">
        <v>80</v>
      </c>
      <c r="D17" s="441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45" s="70" customFormat="1" ht="22.5">
      <c r="A18" s="123">
        <v>2</v>
      </c>
      <c r="B18" s="95" t="s">
        <v>397</v>
      </c>
      <c r="C18" s="121" t="s">
        <v>4</v>
      </c>
      <c r="D18" s="445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370" customFormat="1" ht="18" customHeight="1">
      <c r="A19" s="362" t="s">
        <v>422</v>
      </c>
      <c r="B19" s="363" t="s">
        <v>423</v>
      </c>
      <c r="C19" s="364"/>
      <c r="D19" s="440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402</v>
      </c>
      <c r="W19" s="368"/>
      <c r="X19" s="368"/>
      <c r="Y19" s="368"/>
      <c r="Z19" s="368"/>
      <c r="AA19" s="368"/>
      <c r="AB19" s="368"/>
      <c r="AC19" s="368" t="s">
        <v>401</v>
      </c>
      <c r="AD19" s="365"/>
      <c r="AE19" s="365"/>
      <c r="AF19" s="365"/>
      <c r="AG19" s="365"/>
      <c r="AH19" s="365"/>
      <c r="AI19" s="365"/>
      <c r="AJ19" s="369"/>
      <c r="AN19" s="371"/>
    </row>
    <row r="20" spans="1:45" s="70" customFormat="1">
      <c r="A20" s="109">
        <v>1</v>
      </c>
      <c r="B20" s="82" t="s">
        <v>54</v>
      </c>
      <c r="C20" s="129" t="s">
        <v>34</v>
      </c>
      <c r="D20" s="618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45" s="70" customFormat="1">
      <c r="A21" s="110">
        <v>2</v>
      </c>
      <c r="B21" s="86" t="s">
        <v>32</v>
      </c>
      <c r="C21" s="168" t="s">
        <v>34</v>
      </c>
      <c r="D21" s="619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>
      <c r="A22" s="123">
        <v>3</v>
      </c>
      <c r="B22" s="95" t="s">
        <v>33</v>
      </c>
      <c r="C22" s="121" t="s">
        <v>34</v>
      </c>
      <c r="D22" s="620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5" s="370" customFormat="1" ht="18" customHeight="1">
      <c r="A23" s="362" t="s">
        <v>424</v>
      </c>
      <c r="B23" s="363" t="s">
        <v>425</v>
      </c>
      <c r="C23" s="364"/>
      <c r="D23" s="44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402</v>
      </c>
      <c r="W23" s="368"/>
      <c r="X23" s="368"/>
      <c r="Y23" s="368"/>
      <c r="Z23" s="368"/>
      <c r="AA23" s="368"/>
      <c r="AB23" s="368"/>
      <c r="AC23" s="368" t="s">
        <v>401</v>
      </c>
      <c r="AD23" s="365"/>
      <c r="AE23" s="365"/>
      <c r="AF23" s="365"/>
      <c r="AG23" s="365"/>
      <c r="AH23" s="365"/>
      <c r="AI23" s="365"/>
      <c r="AJ23" s="369"/>
      <c r="AN23" s="371"/>
    </row>
    <row r="24" spans="1:45" s="70" customFormat="1">
      <c r="A24" s="109" t="s">
        <v>11</v>
      </c>
      <c r="B24" s="10" t="s">
        <v>439</v>
      </c>
      <c r="C24" s="441" t="str">
        <f>IF(Dane!C21="","",Dane!C21)</f>
        <v/>
      </c>
      <c r="D24" s="179" t="s">
        <v>432</v>
      </c>
      <c r="E24" s="442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45" s="70" customFormat="1">
      <c r="A25" s="110" t="s">
        <v>12</v>
      </c>
      <c r="B25" s="24" t="s">
        <v>440</v>
      </c>
      <c r="C25" s="375" t="str">
        <f>IF(Dane!C22="","",Dane!C22)</f>
        <v/>
      </c>
      <c r="D25" s="180" t="s">
        <v>432</v>
      </c>
      <c r="E25" s="443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>
      <c r="A26" s="110" t="s">
        <v>35</v>
      </c>
      <c r="B26" s="24" t="s">
        <v>197</v>
      </c>
      <c r="C26" s="615" t="str">
        <f>IF(Dane!C23="","",Dane!C23)</f>
        <v/>
      </c>
      <c r="D26" s="444" t="str">
        <f>IF($C$24="","",VLOOKUP($C$24,$B$575:$E$577,2,FALSE))</f>
        <v/>
      </c>
      <c r="E26" s="443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>
      <c r="A27" s="110" t="s">
        <v>426</v>
      </c>
      <c r="B27" s="24" t="s">
        <v>198</v>
      </c>
      <c r="C27" s="615" t="str">
        <f>IF(Dane!C24="","",Dane!C24)</f>
        <v/>
      </c>
      <c r="D27" s="444" t="str">
        <f>IF($C$24="","",VLOOKUP($C$24,$B$575:$E$577,3,FALSE))</f>
        <v/>
      </c>
      <c r="E27" s="443" t="str">
        <f t="shared" ref="E27:E28" si="0">IF(C27="",D27,C27)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>
      <c r="A28" s="123" t="s">
        <v>427</v>
      </c>
      <c r="B28" s="27" t="s">
        <v>441</v>
      </c>
      <c r="C28" s="616" t="str">
        <f>IF(Dane!C25="","",Dane!C25)</f>
        <v/>
      </c>
      <c r="D28" s="446" t="str">
        <f>IF($C$24="","",VLOOKUP($C$24,$B$575:$E$577,4,FALSE))</f>
        <v/>
      </c>
      <c r="E28" s="447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>
      <c r="A30" s="169" t="s">
        <v>191</v>
      </c>
      <c r="B30" s="82" t="s">
        <v>182</v>
      </c>
      <c r="C30" s="101" t="s">
        <v>58</v>
      </c>
      <c r="D30" s="102">
        <v>778.16771999999992</v>
      </c>
      <c r="E30" s="102">
        <v>790.22931965999999</v>
      </c>
      <c r="F30" s="102">
        <v>800.1071861557499</v>
      </c>
      <c r="G30" s="102">
        <v>810.90863316885259</v>
      </c>
      <c r="H30" s="102">
        <v>821.45044540004756</v>
      </c>
      <c r="I30" s="102">
        <v>832.9507516356482</v>
      </c>
      <c r="J30" s="102">
        <v>848.77681591672547</v>
      </c>
      <c r="K30" s="102">
        <v>864.47918701118488</v>
      </c>
      <c r="L30" s="102">
        <v>879.17533319037489</v>
      </c>
      <c r="M30" s="102">
        <v>893.24213852142088</v>
      </c>
      <c r="N30" s="102">
        <v>907.08739166850296</v>
      </c>
      <c r="O30" s="102">
        <v>920.69370254353043</v>
      </c>
      <c r="P30" s="102">
        <v>934.04376123041163</v>
      </c>
      <c r="Q30" s="102">
        <v>947.58739576825258</v>
      </c>
      <c r="R30" s="102">
        <v>961.32741300689224</v>
      </c>
      <c r="S30" s="102">
        <v>974.78599678898877</v>
      </c>
      <c r="T30" s="102">
        <v>988.43300074403464</v>
      </c>
      <c r="U30" s="102">
        <v>1002.2710627544511</v>
      </c>
      <c r="V30" s="102">
        <v>1015.8017221016363</v>
      </c>
      <c r="W30" s="102">
        <v>1029.5150453500084</v>
      </c>
      <c r="X30" s="102">
        <v>1042.8987409395584</v>
      </c>
      <c r="Y30" s="102">
        <v>1055.9349752013029</v>
      </c>
      <c r="Z30" s="102">
        <v>1069.1341623913193</v>
      </c>
      <c r="AA30" s="102">
        <v>1081.9637723400151</v>
      </c>
      <c r="AB30" s="102">
        <v>1094.9473376080953</v>
      </c>
      <c r="AC30" s="102">
        <v>1108.0867056593925</v>
      </c>
      <c r="AD30" s="102">
        <v>1120.8297027744757</v>
      </c>
      <c r="AE30" s="102">
        <v>1133.7192443563822</v>
      </c>
      <c r="AF30" s="102">
        <v>1146.7570156664806</v>
      </c>
      <c r="AG30" s="102">
        <v>1159.9447213466451</v>
      </c>
      <c r="AH30" s="102">
        <v>1173.2840856421317</v>
      </c>
      <c r="AI30" s="102">
        <v>1186.7768526270163</v>
      </c>
      <c r="AJ30" s="102">
        <v>1200.4247864322272</v>
      </c>
      <c r="AK30" s="102">
        <v>1214.2296714761978</v>
      </c>
      <c r="AL30" s="102">
        <v>1228.1933126981742</v>
      </c>
      <c r="AM30" s="102">
        <v>1242.3175357942032</v>
      </c>
      <c r="AN30" s="102">
        <v>1256.6041874558366</v>
      </c>
      <c r="AO30" s="102">
        <v>1271.0551356115789</v>
      </c>
      <c r="AP30" s="102">
        <v>1285.6722696711122</v>
      </c>
      <c r="AQ30" s="102">
        <v>1300.4575007723301</v>
      </c>
      <c r="AR30" s="102">
        <v>1315.412762031212</v>
      </c>
      <c r="AS30" s="102">
        <v>1330.5400087945709</v>
      </c>
    </row>
    <row r="31" spans="1:45" s="70" customFormat="1">
      <c r="A31" s="170" t="s">
        <v>192</v>
      </c>
      <c r="B31" s="86" t="s">
        <v>183</v>
      </c>
      <c r="C31" s="103" t="s">
        <v>58</v>
      </c>
      <c r="D31" s="104">
        <v>878.29136999999992</v>
      </c>
      <c r="E31" s="104">
        <v>891.90488623499994</v>
      </c>
      <c r="F31" s="104">
        <v>903.0536973129374</v>
      </c>
      <c r="G31" s="104">
        <v>915.24492222666208</v>
      </c>
      <c r="H31" s="104">
        <v>927.14310621560855</v>
      </c>
      <c r="I31" s="104">
        <v>940.12310970262706</v>
      </c>
      <c r="J31" s="104">
        <v>957.98544878697692</v>
      </c>
      <c r="K31" s="104">
        <v>975.70817958953592</v>
      </c>
      <c r="L31" s="104">
        <v>992.29521864255798</v>
      </c>
      <c r="M31" s="104">
        <v>1008.171942140839</v>
      </c>
      <c r="N31" s="104">
        <v>1023.798607244022</v>
      </c>
      <c r="O31" s="104">
        <v>1039.1555863526823</v>
      </c>
      <c r="P31" s="104">
        <v>1054.2233423547962</v>
      </c>
      <c r="Q31" s="104">
        <v>1069.5095808189405</v>
      </c>
      <c r="R31" s="104">
        <v>1085.0174697408152</v>
      </c>
      <c r="S31" s="104">
        <v>1100.2077143171866</v>
      </c>
      <c r="T31" s="104">
        <v>1115.6106223176273</v>
      </c>
      <c r="U31" s="104">
        <v>1131.2291710300742</v>
      </c>
      <c r="V31" s="104">
        <v>1146.5007648389803</v>
      </c>
      <c r="W31" s="104">
        <v>1161.9785251643066</v>
      </c>
      <c r="X31" s="104">
        <v>1177.0842459914425</v>
      </c>
      <c r="Y31" s="104">
        <v>1191.7977990663355</v>
      </c>
      <c r="Z31" s="104">
        <v>1206.6952715546647</v>
      </c>
      <c r="AA31" s="104">
        <v>1221.1756148133206</v>
      </c>
      <c r="AB31" s="104">
        <v>1235.8297221910805</v>
      </c>
      <c r="AC31" s="104">
        <v>1250.6596788573734</v>
      </c>
      <c r="AD31" s="104">
        <v>1265.0422651642332</v>
      </c>
      <c r="AE31" s="104">
        <v>1279.590251213622</v>
      </c>
      <c r="AF31" s="104">
        <v>1294.3055391025787</v>
      </c>
      <c r="AG31" s="104">
        <v>1309.1900528022584</v>
      </c>
      <c r="AH31" s="104">
        <v>1324.2457384094844</v>
      </c>
      <c r="AI31" s="104">
        <v>1339.4745644011934</v>
      </c>
      <c r="AJ31" s="104">
        <v>1354.8785218918072</v>
      </c>
      <c r="AK31" s="104">
        <v>1370.4596248935629</v>
      </c>
      <c r="AL31" s="104">
        <v>1386.2199105798391</v>
      </c>
      <c r="AM31" s="104">
        <v>1402.1614395515073</v>
      </c>
      <c r="AN31" s="104">
        <v>1418.2862961063497</v>
      </c>
      <c r="AO31" s="104">
        <v>1434.5965885115729</v>
      </c>
      <c r="AP31" s="104">
        <v>1451.0944492794561</v>
      </c>
      <c r="AQ31" s="104">
        <v>1467.7820354461699</v>
      </c>
      <c r="AR31" s="104">
        <v>1484.661528853801</v>
      </c>
      <c r="AS31" s="104">
        <v>1501.7351364356198</v>
      </c>
    </row>
    <row r="32" spans="1:45" s="70" customFormat="1">
      <c r="A32" s="170" t="s">
        <v>190</v>
      </c>
      <c r="B32" s="86" t="s">
        <v>184</v>
      </c>
      <c r="C32" s="103" t="s">
        <v>58</v>
      </c>
      <c r="D32" s="104">
        <v>961.25822999999991</v>
      </c>
      <c r="E32" s="104">
        <v>976.15773256499995</v>
      </c>
      <c r="F32" s="104">
        <v>988.35970422206242</v>
      </c>
      <c r="G32" s="104">
        <v>1001.7025602290603</v>
      </c>
      <c r="H32" s="104">
        <v>1014.724693512038</v>
      </c>
      <c r="I32" s="104">
        <v>1028.9308392212065</v>
      </c>
      <c r="J32" s="104">
        <v>1048.4805251664093</v>
      </c>
      <c r="K32" s="104">
        <v>1067.8774148819878</v>
      </c>
      <c r="L32" s="104">
        <v>1086.0313309349815</v>
      </c>
      <c r="M32" s="104">
        <v>1103.4078322299413</v>
      </c>
      <c r="N32" s="104">
        <v>1120.5106536295054</v>
      </c>
      <c r="O32" s="104">
        <v>1137.3183134339479</v>
      </c>
      <c r="P32" s="104">
        <v>1153.80942897874</v>
      </c>
      <c r="Q32" s="104">
        <v>1170.5396656989317</v>
      </c>
      <c r="R32" s="104">
        <v>1187.5124908515661</v>
      </c>
      <c r="S32" s="104">
        <v>1204.137665723488</v>
      </c>
      <c r="T32" s="104">
        <v>1220.9955930436167</v>
      </c>
      <c r="U32" s="104">
        <v>1238.0895313462274</v>
      </c>
      <c r="V32" s="104">
        <v>1254.8037400194016</v>
      </c>
      <c r="W32" s="104">
        <v>1271.7435905096636</v>
      </c>
      <c r="X32" s="104">
        <v>1288.2762571862891</v>
      </c>
      <c r="Y32" s="104">
        <v>1304.3797104011176</v>
      </c>
      <c r="Z32" s="104">
        <v>1320.6844567811315</v>
      </c>
      <c r="AA32" s="104">
        <v>1336.5326702625052</v>
      </c>
      <c r="AB32" s="104">
        <v>1352.5710623056552</v>
      </c>
      <c r="AC32" s="104">
        <v>1368.801915053323</v>
      </c>
      <c r="AD32" s="104">
        <v>1384.5431370764363</v>
      </c>
      <c r="AE32" s="104">
        <v>1400.4653831528153</v>
      </c>
      <c r="AF32" s="104">
        <v>1416.5707350590728</v>
      </c>
      <c r="AG32" s="104">
        <v>1432.8612985122522</v>
      </c>
      <c r="AH32" s="104">
        <v>1449.3392034451433</v>
      </c>
      <c r="AI32" s="104">
        <v>1466.0066042847625</v>
      </c>
      <c r="AJ32" s="104">
        <v>1482.8656802340374</v>
      </c>
      <c r="AK32" s="104">
        <v>1499.918635556729</v>
      </c>
      <c r="AL32" s="104">
        <v>1517.1676998656314</v>
      </c>
      <c r="AM32" s="104">
        <v>1534.6151284140863</v>
      </c>
      <c r="AN32" s="104">
        <v>1552.2632023908484</v>
      </c>
      <c r="AO32" s="104">
        <v>1570.1142292183433</v>
      </c>
      <c r="AP32" s="104">
        <v>1588.1705428543544</v>
      </c>
      <c r="AQ32" s="104">
        <v>1606.4345040971796</v>
      </c>
      <c r="AR32" s="104">
        <v>1624.9085008942973</v>
      </c>
      <c r="AS32" s="104">
        <v>1643.5949486545819</v>
      </c>
    </row>
    <row r="33" spans="1:49" s="70" customFormat="1">
      <c r="A33" s="170" t="s">
        <v>193</v>
      </c>
      <c r="B33" s="86" t="s">
        <v>185</v>
      </c>
      <c r="C33" s="103" t="s">
        <v>58</v>
      </c>
      <c r="D33" s="104">
        <v>1014.6609</v>
      </c>
      <c r="E33" s="104">
        <v>1030.3881439500001</v>
      </c>
      <c r="F33" s="104">
        <v>1043.2679957493751</v>
      </c>
      <c r="G33" s="104">
        <v>1057.3521136919917</v>
      </c>
      <c r="H33" s="104">
        <v>1071.0976911699875</v>
      </c>
      <c r="I33" s="104">
        <v>1086.0930588463673</v>
      </c>
      <c r="J33" s="104">
        <v>1106.7288269644482</v>
      </c>
      <c r="K33" s="104">
        <v>1127.2033102632904</v>
      </c>
      <c r="L33" s="104">
        <v>1146.3657665377661</v>
      </c>
      <c r="M33" s="104">
        <v>1164.7076188023705</v>
      </c>
      <c r="N33" s="104">
        <v>1182.7605868938074</v>
      </c>
      <c r="O33" s="104">
        <v>1200.5019956972144</v>
      </c>
      <c r="P33" s="104">
        <v>1217.909274634824</v>
      </c>
      <c r="Q33" s="104">
        <v>1235.568959117029</v>
      </c>
      <c r="R33" s="104">
        <v>1253.4847090242258</v>
      </c>
      <c r="S33" s="104">
        <v>1271.033494950565</v>
      </c>
      <c r="T33" s="104">
        <v>1288.8279638798729</v>
      </c>
      <c r="U33" s="104">
        <v>1306.8715553741911</v>
      </c>
      <c r="V33" s="104">
        <v>1324.5143213717427</v>
      </c>
      <c r="W33" s="104">
        <v>1342.3952647102612</v>
      </c>
      <c r="X33" s="104">
        <v>1359.8464031514945</v>
      </c>
      <c r="Y33" s="104">
        <v>1376.8444831908882</v>
      </c>
      <c r="Z33" s="104">
        <v>1394.0550392307744</v>
      </c>
      <c r="AA33" s="104">
        <v>1410.7836997015436</v>
      </c>
      <c r="AB33" s="104">
        <v>1427.7131040979621</v>
      </c>
      <c r="AC33" s="104">
        <v>1444.8456613471376</v>
      </c>
      <c r="AD33" s="104">
        <v>1461.4613864526298</v>
      </c>
      <c r="AE33" s="104">
        <v>1478.268192396835</v>
      </c>
      <c r="AF33" s="104">
        <v>1495.2682766093988</v>
      </c>
      <c r="AG33" s="104">
        <v>1512.463861790407</v>
      </c>
      <c r="AH33" s="104">
        <v>1529.8571962009969</v>
      </c>
      <c r="AI33" s="104">
        <v>1547.4505539573086</v>
      </c>
      <c r="AJ33" s="104">
        <v>1565.2462353278177</v>
      </c>
      <c r="AK33" s="104">
        <v>1583.2465670340878</v>
      </c>
      <c r="AL33" s="104">
        <v>1601.4539025549798</v>
      </c>
      <c r="AM33" s="104">
        <v>1619.8706224343621</v>
      </c>
      <c r="AN33" s="104">
        <v>1638.4991345923574</v>
      </c>
      <c r="AO33" s="104">
        <v>1657.3418746401696</v>
      </c>
      <c r="AP33" s="104">
        <v>1676.4013061985318</v>
      </c>
      <c r="AQ33" s="104">
        <v>1695.679921219815</v>
      </c>
      <c r="AR33" s="104">
        <v>1715.1802403138429</v>
      </c>
      <c r="AS33" s="104">
        <v>1734.9048130774522</v>
      </c>
    </row>
    <row r="34" spans="1:49" s="70" customFormat="1">
      <c r="A34" s="170" t="s">
        <v>194</v>
      </c>
      <c r="B34" s="86" t="s">
        <v>186</v>
      </c>
      <c r="C34" s="103" t="s">
        <v>58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</row>
    <row r="35" spans="1:49" s="69" customFormat="1">
      <c r="A35" s="379" t="s">
        <v>194</v>
      </c>
      <c r="B35" s="325" t="s">
        <v>200</v>
      </c>
      <c r="C35" s="380" t="s">
        <v>58</v>
      </c>
      <c r="D35" s="381" t="str">
        <f>IF($C$25="","",VLOOKUP($C$25,$A$30:$AS$34,D$36,FALSE))</f>
        <v/>
      </c>
      <c r="E35" s="381" t="str">
        <f t="shared" ref="E35:AS35" si="1">IF($C$25="","",VLOOKUP($C$25,$A$30:$AS$34,E$36,FALSE))</f>
        <v/>
      </c>
      <c r="F35" s="381" t="str">
        <f t="shared" si="1"/>
        <v/>
      </c>
      <c r="G35" s="381" t="str">
        <f t="shared" si="1"/>
        <v/>
      </c>
      <c r="H35" s="381" t="str">
        <f t="shared" si="1"/>
        <v/>
      </c>
      <c r="I35" s="381" t="str">
        <f t="shared" si="1"/>
        <v/>
      </c>
      <c r="J35" s="381" t="str">
        <f t="shared" si="1"/>
        <v/>
      </c>
      <c r="K35" s="381" t="str">
        <f t="shared" si="1"/>
        <v/>
      </c>
      <c r="L35" s="381" t="str">
        <f t="shared" si="1"/>
        <v/>
      </c>
      <c r="M35" s="381" t="str">
        <f t="shared" si="1"/>
        <v/>
      </c>
      <c r="N35" s="381" t="str">
        <f t="shared" si="1"/>
        <v/>
      </c>
      <c r="O35" s="381" t="str">
        <f t="shared" si="1"/>
        <v/>
      </c>
      <c r="P35" s="381" t="str">
        <f t="shared" si="1"/>
        <v/>
      </c>
      <c r="Q35" s="381" t="str">
        <f t="shared" si="1"/>
        <v/>
      </c>
      <c r="R35" s="381" t="str">
        <f t="shared" si="1"/>
        <v/>
      </c>
      <c r="S35" s="381" t="str">
        <f t="shared" si="1"/>
        <v/>
      </c>
      <c r="T35" s="381" t="str">
        <f t="shared" si="1"/>
        <v/>
      </c>
      <c r="U35" s="381" t="str">
        <f t="shared" si="1"/>
        <v/>
      </c>
      <c r="V35" s="381" t="str">
        <f t="shared" si="1"/>
        <v/>
      </c>
      <c r="W35" s="381" t="str">
        <f t="shared" si="1"/>
        <v/>
      </c>
      <c r="X35" s="381" t="str">
        <f t="shared" si="1"/>
        <v/>
      </c>
      <c r="Y35" s="381" t="str">
        <f t="shared" si="1"/>
        <v/>
      </c>
      <c r="Z35" s="381" t="str">
        <f t="shared" si="1"/>
        <v/>
      </c>
      <c r="AA35" s="381" t="str">
        <f t="shared" si="1"/>
        <v/>
      </c>
      <c r="AB35" s="381" t="str">
        <f t="shared" si="1"/>
        <v/>
      </c>
      <c r="AC35" s="381" t="str">
        <f t="shared" si="1"/>
        <v/>
      </c>
      <c r="AD35" s="381" t="str">
        <f t="shared" si="1"/>
        <v/>
      </c>
      <c r="AE35" s="381" t="str">
        <f t="shared" si="1"/>
        <v/>
      </c>
      <c r="AF35" s="381" t="str">
        <f t="shared" si="1"/>
        <v/>
      </c>
      <c r="AG35" s="381" t="str">
        <f t="shared" si="1"/>
        <v/>
      </c>
      <c r="AH35" s="381" t="str">
        <f t="shared" si="1"/>
        <v/>
      </c>
      <c r="AI35" s="381" t="str">
        <f t="shared" si="1"/>
        <v/>
      </c>
      <c r="AJ35" s="381" t="str">
        <f t="shared" si="1"/>
        <v/>
      </c>
      <c r="AK35" s="381" t="str">
        <f t="shared" si="1"/>
        <v/>
      </c>
      <c r="AL35" s="381" t="str">
        <f t="shared" si="1"/>
        <v/>
      </c>
      <c r="AM35" s="381" t="str">
        <f t="shared" si="1"/>
        <v/>
      </c>
      <c r="AN35" s="381" t="str">
        <f t="shared" si="1"/>
        <v/>
      </c>
      <c r="AO35" s="381" t="str">
        <f t="shared" si="1"/>
        <v/>
      </c>
      <c r="AP35" s="381" t="str">
        <f t="shared" si="1"/>
        <v/>
      </c>
      <c r="AQ35" s="381" t="str">
        <f t="shared" si="1"/>
        <v/>
      </c>
      <c r="AR35" s="381" t="str">
        <f t="shared" si="1"/>
        <v/>
      </c>
      <c r="AS35" s="381" t="str">
        <f t="shared" si="1"/>
        <v/>
      </c>
    </row>
    <row r="36" spans="1:49" s="370" customFormat="1" ht="21" customHeight="1">
      <c r="A36" s="362"/>
      <c r="B36" s="363" t="s">
        <v>431</v>
      </c>
      <c r="D36" s="367">
        <v>4</v>
      </c>
      <c r="E36" s="367">
        <f>D36+1</f>
        <v>5</v>
      </c>
      <c r="F36" s="367">
        <f t="shared" ref="F36:AS36" si="2">E36+1</f>
        <v>6</v>
      </c>
      <c r="G36" s="367">
        <f t="shared" si="2"/>
        <v>7</v>
      </c>
      <c r="H36" s="367">
        <f t="shared" si="2"/>
        <v>8</v>
      </c>
      <c r="I36" s="367">
        <f t="shared" si="2"/>
        <v>9</v>
      </c>
      <c r="J36" s="367">
        <f t="shared" si="2"/>
        <v>10</v>
      </c>
      <c r="K36" s="367">
        <f t="shared" si="2"/>
        <v>11</v>
      </c>
      <c r="L36" s="367">
        <f t="shared" si="2"/>
        <v>12</v>
      </c>
      <c r="M36" s="367">
        <f t="shared" si="2"/>
        <v>13</v>
      </c>
      <c r="N36" s="367">
        <f t="shared" si="2"/>
        <v>14</v>
      </c>
      <c r="O36" s="367">
        <f t="shared" si="2"/>
        <v>15</v>
      </c>
      <c r="P36" s="367">
        <f t="shared" si="2"/>
        <v>16</v>
      </c>
      <c r="Q36" s="367">
        <f t="shared" si="2"/>
        <v>17</v>
      </c>
      <c r="R36" s="367">
        <f t="shared" si="2"/>
        <v>18</v>
      </c>
      <c r="S36" s="367">
        <f t="shared" si="2"/>
        <v>19</v>
      </c>
      <c r="T36" s="367">
        <f t="shared" si="2"/>
        <v>20</v>
      </c>
      <c r="U36" s="367">
        <f t="shared" si="2"/>
        <v>21</v>
      </c>
      <c r="V36" s="367">
        <f t="shared" si="2"/>
        <v>22</v>
      </c>
      <c r="W36" s="367">
        <f t="shared" si="2"/>
        <v>23</v>
      </c>
      <c r="X36" s="367">
        <f t="shared" si="2"/>
        <v>24</v>
      </c>
      <c r="Y36" s="367">
        <f t="shared" si="2"/>
        <v>25</v>
      </c>
      <c r="Z36" s="367">
        <f t="shared" si="2"/>
        <v>26</v>
      </c>
      <c r="AA36" s="367">
        <f t="shared" si="2"/>
        <v>27</v>
      </c>
      <c r="AB36" s="367">
        <f t="shared" si="2"/>
        <v>28</v>
      </c>
      <c r="AC36" s="367">
        <f t="shared" si="2"/>
        <v>29</v>
      </c>
      <c r="AD36" s="367">
        <f t="shared" si="2"/>
        <v>30</v>
      </c>
      <c r="AE36" s="367">
        <f t="shared" si="2"/>
        <v>31</v>
      </c>
      <c r="AF36" s="367">
        <f t="shared" si="2"/>
        <v>32</v>
      </c>
      <c r="AG36" s="367">
        <f t="shared" si="2"/>
        <v>33</v>
      </c>
      <c r="AH36" s="367">
        <f t="shared" si="2"/>
        <v>34</v>
      </c>
      <c r="AI36" s="367">
        <f t="shared" si="2"/>
        <v>35</v>
      </c>
      <c r="AJ36" s="367">
        <f t="shared" si="2"/>
        <v>36</v>
      </c>
      <c r="AK36" s="367">
        <f t="shared" si="2"/>
        <v>37</v>
      </c>
      <c r="AL36" s="367">
        <f t="shared" si="2"/>
        <v>38</v>
      </c>
      <c r="AM36" s="367">
        <f t="shared" si="2"/>
        <v>39</v>
      </c>
      <c r="AN36" s="367">
        <f t="shared" si="2"/>
        <v>40</v>
      </c>
      <c r="AO36" s="367">
        <f t="shared" si="2"/>
        <v>41</v>
      </c>
      <c r="AP36" s="367">
        <f t="shared" si="2"/>
        <v>42</v>
      </c>
      <c r="AQ36" s="367">
        <f t="shared" si="2"/>
        <v>43</v>
      </c>
      <c r="AR36" s="367">
        <f t="shared" si="2"/>
        <v>44</v>
      </c>
      <c r="AS36" s="367">
        <f t="shared" si="2"/>
        <v>45</v>
      </c>
      <c r="AW36" s="382"/>
    </row>
    <row r="37" spans="1:49" s="70" customFormat="1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49" s="70" customFormat="1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9" s="70" customFormat="1">
      <c r="A41" s="109" t="s">
        <v>11</v>
      </c>
      <c r="B41" s="10" t="s">
        <v>409</v>
      </c>
      <c r="C41" s="129" t="s">
        <v>4</v>
      </c>
      <c r="D41" s="167">
        <v>3.9E-2</v>
      </c>
      <c r="E41" s="167">
        <v>3.1E-2</v>
      </c>
      <c r="F41" s="167">
        <v>2.5000000000000001E-2</v>
      </c>
      <c r="G41" s="167">
        <v>2.7E-2</v>
      </c>
      <c r="H41" s="167">
        <v>2.5999999999999999E-2</v>
      </c>
      <c r="I41" s="167">
        <v>2.8000000000000001E-2</v>
      </c>
      <c r="J41" s="167">
        <v>1.9E-2</v>
      </c>
      <c r="K41" s="167">
        <v>1.8499999999999999E-2</v>
      </c>
      <c r="L41" s="167">
        <v>1.7000000000000001E-2</v>
      </c>
      <c r="M41" s="167">
        <v>1.6E-2</v>
      </c>
      <c r="N41" s="167">
        <v>1.55E-2</v>
      </c>
      <c r="O41" s="167">
        <v>1.4999999999999999E-2</v>
      </c>
      <c r="P41" s="167">
        <v>1.4500000000000001E-2</v>
      </c>
      <c r="Q41" s="167">
        <v>1.4500000000000001E-2</v>
      </c>
      <c r="R41" s="167">
        <v>1.4500000000000001E-2</v>
      </c>
      <c r="S41" s="167">
        <v>1.4E-2</v>
      </c>
      <c r="T41" s="167">
        <v>1.4E-2</v>
      </c>
      <c r="U41" s="167">
        <v>1.4E-2</v>
      </c>
      <c r="V41" s="167">
        <v>1.35E-2</v>
      </c>
      <c r="W41" s="167">
        <v>1.35E-2</v>
      </c>
      <c r="X41" s="167">
        <v>1.2999999999999999E-2</v>
      </c>
      <c r="Y41" s="167">
        <v>1.2500000000000001E-2</v>
      </c>
      <c r="Z41" s="167">
        <v>1.2500000000000001E-2</v>
      </c>
      <c r="AA41" s="167">
        <v>1.2E-2</v>
      </c>
      <c r="AB41" s="167">
        <v>1.2E-2</v>
      </c>
      <c r="AC41" s="167">
        <v>1.2E-2</v>
      </c>
      <c r="AD41" s="167">
        <v>1.15E-2</v>
      </c>
      <c r="AE41" s="167">
        <v>1.15E-2</v>
      </c>
      <c r="AF41" s="167">
        <v>1.15E-2</v>
      </c>
      <c r="AG41" s="167">
        <v>1.15E-2</v>
      </c>
      <c r="AH41" s="167">
        <v>1.15E-2</v>
      </c>
      <c r="AI41" s="167">
        <v>1.15E-2</v>
      </c>
      <c r="AJ41" s="167">
        <v>1.15E-2</v>
      </c>
      <c r="AK41" s="167">
        <v>1.15E-2</v>
      </c>
      <c r="AL41" s="167">
        <v>1.15E-2</v>
      </c>
      <c r="AM41" s="167">
        <v>1.15E-2</v>
      </c>
      <c r="AN41" s="167">
        <v>1.15E-2</v>
      </c>
      <c r="AO41" s="167">
        <v>1.15E-2</v>
      </c>
      <c r="AP41" s="167">
        <v>1.15E-2</v>
      </c>
      <c r="AQ41" s="167">
        <v>1.15E-2</v>
      </c>
      <c r="AR41" s="167">
        <v>1.15E-2</v>
      </c>
      <c r="AS41" s="167">
        <v>1.15E-2</v>
      </c>
    </row>
    <row r="42" spans="1:49" s="70" customFormat="1">
      <c r="A42" s="110" t="s">
        <v>12</v>
      </c>
      <c r="B42" s="24" t="s">
        <v>410</v>
      </c>
      <c r="C42" s="168" t="s">
        <v>4</v>
      </c>
      <c r="D42" s="161">
        <v>3.9E-2</v>
      </c>
      <c r="E42" s="161">
        <v>2.1999999999999999E-2</v>
      </c>
      <c r="F42" s="161">
        <v>0.01</v>
      </c>
      <c r="G42" s="161">
        <v>1.0999999999999999E-2</v>
      </c>
      <c r="H42" s="161">
        <v>8.9999999999999993E-3</v>
      </c>
      <c r="I42" s="161">
        <v>8.0000000000000002E-3</v>
      </c>
      <c r="J42" s="161">
        <v>1.0500000000000001E-2</v>
      </c>
      <c r="K42" s="161">
        <v>1.0500000000000001E-2</v>
      </c>
      <c r="L42" s="161">
        <v>1.0500000000000001E-2</v>
      </c>
      <c r="M42" s="161">
        <v>0.01</v>
      </c>
      <c r="N42" s="161">
        <v>0.01</v>
      </c>
      <c r="O42" s="161">
        <v>9.4999999999999998E-3</v>
      </c>
      <c r="P42" s="161">
        <v>8.9999999999999993E-3</v>
      </c>
      <c r="Q42" s="161">
        <v>8.9999999999999993E-3</v>
      </c>
      <c r="R42" s="161">
        <v>8.5000000000000006E-3</v>
      </c>
      <c r="S42" s="161">
        <v>8.5000000000000006E-3</v>
      </c>
      <c r="T42" s="161">
        <v>8.5000000000000006E-3</v>
      </c>
      <c r="U42" s="161">
        <v>8.0000000000000002E-3</v>
      </c>
      <c r="V42" s="161">
        <v>8.0000000000000002E-3</v>
      </c>
      <c r="W42" s="161">
        <v>8.0000000000000002E-3</v>
      </c>
      <c r="X42" s="161">
        <v>7.4999999999999997E-3</v>
      </c>
      <c r="Y42" s="161">
        <v>7.0000000000000001E-3</v>
      </c>
      <c r="Z42" s="161">
        <v>7.0000000000000001E-3</v>
      </c>
      <c r="AA42" s="161">
        <v>6.4999999999999997E-3</v>
      </c>
      <c r="AB42" s="161">
        <v>6.0000000000000001E-3</v>
      </c>
      <c r="AC42" s="161">
        <v>6.0000000000000001E-3</v>
      </c>
      <c r="AD42" s="161">
        <v>6.0000000000000001E-3</v>
      </c>
      <c r="AE42" s="161">
        <v>6.0000000000000001E-3</v>
      </c>
      <c r="AF42" s="161">
        <v>6.0000000000000001E-3</v>
      </c>
      <c r="AG42" s="161">
        <v>6.0000000000000001E-3</v>
      </c>
      <c r="AH42" s="161">
        <v>6.0000000000000001E-3</v>
      </c>
      <c r="AI42" s="161">
        <v>6.0000000000000001E-3</v>
      </c>
      <c r="AJ42" s="161">
        <v>6.0000000000000001E-3</v>
      </c>
      <c r="AK42" s="161">
        <v>6.0000000000000001E-3</v>
      </c>
      <c r="AL42" s="161">
        <v>6.0000000000000001E-3</v>
      </c>
      <c r="AM42" s="161">
        <v>6.0000000000000001E-3</v>
      </c>
      <c r="AN42" s="161">
        <v>6.0000000000000001E-3</v>
      </c>
      <c r="AO42" s="161">
        <v>6.0000000000000001E-3</v>
      </c>
      <c r="AP42" s="161">
        <v>6.0000000000000001E-3</v>
      </c>
      <c r="AQ42" s="161">
        <v>6.0000000000000001E-3</v>
      </c>
      <c r="AR42" s="161">
        <v>6.0000000000000001E-3</v>
      </c>
      <c r="AS42" s="161">
        <v>6.0000000000000001E-3</v>
      </c>
    </row>
    <row r="43" spans="1:49" s="69" customFormat="1">
      <c r="A43" s="116" t="s">
        <v>13</v>
      </c>
      <c r="B43" s="344" t="s">
        <v>413</v>
      </c>
      <c r="C43" s="345" t="s">
        <v>4</v>
      </c>
      <c r="D43" s="346">
        <f t="shared" ref="D43:AS43" si="3">IF($C$536="Pesymistyczny",D$42,D$41)</f>
        <v>3.9E-2</v>
      </c>
      <c r="E43" s="346">
        <f t="shared" si="3"/>
        <v>3.1E-2</v>
      </c>
      <c r="F43" s="346">
        <f t="shared" si="3"/>
        <v>2.5000000000000001E-2</v>
      </c>
      <c r="G43" s="346">
        <f t="shared" si="3"/>
        <v>2.7E-2</v>
      </c>
      <c r="H43" s="346">
        <f t="shared" si="3"/>
        <v>2.5999999999999999E-2</v>
      </c>
      <c r="I43" s="346">
        <f t="shared" si="3"/>
        <v>2.8000000000000001E-2</v>
      </c>
      <c r="J43" s="346">
        <f t="shared" si="3"/>
        <v>1.9E-2</v>
      </c>
      <c r="K43" s="346">
        <f t="shared" si="3"/>
        <v>1.8499999999999999E-2</v>
      </c>
      <c r="L43" s="346">
        <f t="shared" si="3"/>
        <v>1.7000000000000001E-2</v>
      </c>
      <c r="M43" s="346">
        <f t="shared" si="3"/>
        <v>1.6E-2</v>
      </c>
      <c r="N43" s="346">
        <f t="shared" si="3"/>
        <v>1.55E-2</v>
      </c>
      <c r="O43" s="346">
        <f t="shared" si="3"/>
        <v>1.4999999999999999E-2</v>
      </c>
      <c r="P43" s="346">
        <f t="shared" si="3"/>
        <v>1.4500000000000001E-2</v>
      </c>
      <c r="Q43" s="346">
        <f t="shared" si="3"/>
        <v>1.4500000000000001E-2</v>
      </c>
      <c r="R43" s="346">
        <f t="shared" si="3"/>
        <v>1.4500000000000001E-2</v>
      </c>
      <c r="S43" s="346">
        <f t="shared" si="3"/>
        <v>1.4E-2</v>
      </c>
      <c r="T43" s="346">
        <f t="shared" si="3"/>
        <v>1.4E-2</v>
      </c>
      <c r="U43" s="346">
        <f t="shared" si="3"/>
        <v>1.4E-2</v>
      </c>
      <c r="V43" s="346">
        <f t="shared" si="3"/>
        <v>1.35E-2</v>
      </c>
      <c r="W43" s="346">
        <f t="shared" si="3"/>
        <v>1.35E-2</v>
      </c>
      <c r="X43" s="346">
        <f t="shared" si="3"/>
        <v>1.2999999999999999E-2</v>
      </c>
      <c r="Y43" s="346">
        <f t="shared" si="3"/>
        <v>1.2500000000000001E-2</v>
      </c>
      <c r="Z43" s="346">
        <f t="shared" si="3"/>
        <v>1.2500000000000001E-2</v>
      </c>
      <c r="AA43" s="346">
        <f t="shared" si="3"/>
        <v>1.2E-2</v>
      </c>
      <c r="AB43" s="346">
        <f t="shared" si="3"/>
        <v>1.2E-2</v>
      </c>
      <c r="AC43" s="346">
        <f t="shared" si="3"/>
        <v>1.2E-2</v>
      </c>
      <c r="AD43" s="346">
        <f t="shared" si="3"/>
        <v>1.15E-2</v>
      </c>
      <c r="AE43" s="346">
        <f t="shared" si="3"/>
        <v>1.15E-2</v>
      </c>
      <c r="AF43" s="346">
        <f t="shared" si="3"/>
        <v>1.15E-2</v>
      </c>
      <c r="AG43" s="346">
        <f t="shared" si="3"/>
        <v>1.15E-2</v>
      </c>
      <c r="AH43" s="346">
        <f t="shared" si="3"/>
        <v>1.15E-2</v>
      </c>
      <c r="AI43" s="346">
        <f t="shared" si="3"/>
        <v>1.15E-2</v>
      </c>
      <c r="AJ43" s="346">
        <f t="shared" si="3"/>
        <v>1.15E-2</v>
      </c>
      <c r="AK43" s="346">
        <f t="shared" si="3"/>
        <v>1.15E-2</v>
      </c>
      <c r="AL43" s="346">
        <f t="shared" si="3"/>
        <v>1.15E-2</v>
      </c>
      <c r="AM43" s="346">
        <f t="shared" si="3"/>
        <v>1.15E-2</v>
      </c>
      <c r="AN43" s="346">
        <f t="shared" si="3"/>
        <v>1.15E-2</v>
      </c>
      <c r="AO43" s="346">
        <f t="shared" si="3"/>
        <v>1.15E-2</v>
      </c>
      <c r="AP43" s="346">
        <f t="shared" si="3"/>
        <v>1.15E-2</v>
      </c>
      <c r="AQ43" s="346">
        <f t="shared" si="3"/>
        <v>1.15E-2</v>
      </c>
      <c r="AR43" s="346">
        <f t="shared" si="3"/>
        <v>1.15E-2</v>
      </c>
      <c r="AS43" s="346">
        <f t="shared" si="3"/>
        <v>1.15E-2</v>
      </c>
    </row>
    <row r="44" spans="1:49" s="70" customFormat="1">
      <c r="A44" s="109" t="s">
        <v>35</v>
      </c>
      <c r="B44" s="10" t="s">
        <v>411</v>
      </c>
      <c r="C44" s="129" t="s">
        <v>4</v>
      </c>
      <c r="D44" s="167">
        <v>0.125</v>
      </c>
      <c r="E44" s="167">
        <v>0.11799999999999999</v>
      </c>
      <c r="F44" s="167">
        <v>0.11</v>
      </c>
      <c r="G44" s="167">
        <v>0.10299999999999999</v>
      </c>
      <c r="H44" s="167">
        <v>9.5000000000000001E-2</v>
      </c>
      <c r="I44" s="167">
        <v>9.5000000000000001E-2</v>
      </c>
      <c r="J44" s="167">
        <f>I44</f>
        <v>9.5000000000000001E-2</v>
      </c>
      <c r="K44" s="167">
        <f t="shared" ref="K44:K45" si="4">J44</f>
        <v>9.5000000000000001E-2</v>
      </c>
      <c r="L44" s="167">
        <f t="shared" ref="L44:L45" si="5">K44</f>
        <v>9.5000000000000001E-2</v>
      </c>
      <c r="M44" s="167">
        <f t="shared" ref="M44:M45" si="6">L44</f>
        <v>9.5000000000000001E-2</v>
      </c>
      <c r="N44" s="167">
        <f t="shared" ref="N44:N45" si="7">M44</f>
        <v>9.5000000000000001E-2</v>
      </c>
      <c r="O44" s="167">
        <f t="shared" ref="O44:O45" si="8">N44</f>
        <v>9.5000000000000001E-2</v>
      </c>
      <c r="P44" s="167">
        <f t="shared" ref="P44:P45" si="9">O44</f>
        <v>9.5000000000000001E-2</v>
      </c>
      <c r="Q44" s="167">
        <f t="shared" ref="Q44:Q45" si="10">P44</f>
        <v>9.5000000000000001E-2</v>
      </c>
      <c r="R44" s="167">
        <f t="shared" ref="R44:R45" si="11">Q44</f>
        <v>9.5000000000000001E-2</v>
      </c>
      <c r="S44" s="167">
        <f t="shared" ref="S44:S45" si="12">R44</f>
        <v>9.5000000000000001E-2</v>
      </c>
      <c r="T44" s="167">
        <f t="shared" ref="T44:T45" si="13">S44</f>
        <v>9.5000000000000001E-2</v>
      </c>
      <c r="U44" s="167">
        <f t="shared" ref="U44:U45" si="14">T44</f>
        <v>9.5000000000000001E-2</v>
      </c>
      <c r="V44" s="167">
        <f t="shared" ref="V44:V45" si="15">U44</f>
        <v>9.5000000000000001E-2</v>
      </c>
      <c r="W44" s="167">
        <f t="shared" ref="W44:W45" si="16">V44</f>
        <v>9.5000000000000001E-2</v>
      </c>
      <c r="X44" s="167">
        <f t="shared" ref="X44:X45" si="17">W44</f>
        <v>9.5000000000000001E-2</v>
      </c>
      <c r="Y44" s="167">
        <f t="shared" ref="Y44:Y45" si="18">X44</f>
        <v>9.5000000000000001E-2</v>
      </c>
      <c r="Z44" s="167">
        <f t="shared" ref="Z44:Z45" si="19">Y44</f>
        <v>9.5000000000000001E-2</v>
      </c>
      <c r="AA44" s="167">
        <f t="shared" ref="AA44:AA45" si="20">Z44</f>
        <v>9.5000000000000001E-2</v>
      </c>
      <c r="AB44" s="167">
        <f t="shared" ref="AB44:AB45" si="21">AA44</f>
        <v>9.5000000000000001E-2</v>
      </c>
      <c r="AC44" s="167">
        <f t="shared" ref="AC44:AC45" si="22">AB44</f>
        <v>9.5000000000000001E-2</v>
      </c>
      <c r="AD44" s="167">
        <f t="shared" ref="AD44:AD45" si="23">AC44</f>
        <v>9.5000000000000001E-2</v>
      </c>
      <c r="AE44" s="167">
        <f t="shared" ref="AE44:AE45" si="24">AD44</f>
        <v>9.5000000000000001E-2</v>
      </c>
      <c r="AF44" s="167">
        <f t="shared" ref="AF44:AF45" si="25">AE44</f>
        <v>9.5000000000000001E-2</v>
      </c>
      <c r="AG44" s="167">
        <f t="shared" ref="AG44:AG45" si="26">AF44</f>
        <v>9.5000000000000001E-2</v>
      </c>
      <c r="AH44" s="167">
        <f t="shared" ref="AH44:AH45" si="27">AG44</f>
        <v>9.5000000000000001E-2</v>
      </c>
      <c r="AI44" s="167">
        <f t="shared" ref="AI44:AI45" si="28">AH44</f>
        <v>9.5000000000000001E-2</v>
      </c>
      <c r="AJ44" s="167">
        <f t="shared" ref="AJ44:AJ45" si="29">AI44</f>
        <v>9.5000000000000001E-2</v>
      </c>
      <c r="AK44" s="167">
        <f t="shared" ref="AK44:AK45" si="30">AJ44</f>
        <v>9.5000000000000001E-2</v>
      </c>
      <c r="AL44" s="167">
        <f t="shared" ref="AL44:AL45" si="31">AK44</f>
        <v>9.5000000000000001E-2</v>
      </c>
      <c r="AM44" s="167">
        <f t="shared" ref="AM44:AM45" si="32">AL44</f>
        <v>9.5000000000000001E-2</v>
      </c>
      <c r="AN44" s="167">
        <f t="shared" ref="AN44:AN45" si="33">AM44</f>
        <v>9.5000000000000001E-2</v>
      </c>
      <c r="AO44" s="167">
        <f t="shared" ref="AO44:AO45" si="34">AN44</f>
        <v>9.5000000000000001E-2</v>
      </c>
      <c r="AP44" s="167">
        <f t="shared" ref="AP44:AP45" si="35">AO44</f>
        <v>9.5000000000000001E-2</v>
      </c>
      <c r="AQ44" s="167">
        <f t="shared" ref="AQ44:AQ45" si="36">AP44</f>
        <v>9.5000000000000001E-2</v>
      </c>
      <c r="AR44" s="167">
        <f t="shared" ref="AR44:AR45" si="37">AQ44</f>
        <v>9.5000000000000001E-2</v>
      </c>
      <c r="AS44" s="167">
        <f t="shared" ref="AS44:AS45" si="38">AR44</f>
        <v>9.5000000000000001E-2</v>
      </c>
    </row>
    <row r="45" spans="1:49" s="70" customFormat="1">
      <c r="A45" s="110" t="s">
        <v>36</v>
      </c>
      <c r="B45" s="24" t="s">
        <v>412</v>
      </c>
      <c r="C45" s="168" t="s">
        <v>4</v>
      </c>
      <c r="D45" s="161">
        <v>0.125</v>
      </c>
      <c r="E45" s="161">
        <v>0.122</v>
      </c>
      <c r="F45" s="161">
        <v>0.14199999999999999</v>
      </c>
      <c r="G45" s="161">
        <v>0.15</v>
      </c>
      <c r="H45" s="161">
        <v>0.15</v>
      </c>
      <c r="I45" s="161">
        <v>0.14499999999999999</v>
      </c>
      <c r="J45" s="161">
        <f>I45</f>
        <v>0.14499999999999999</v>
      </c>
      <c r="K45" s="161">
        <f t="shared" si="4"/>
        <v>0.14499999999999999</v>
      </c>
      <c r="L45" s="161">
        <f t="shared" si="5"/>
        <v>0.14499999999999999</v>
      </c>
      <c r="M45" s="161">
        <f t="shared" si="6"/>
        <v>0.14499999999999999</v>
      </c>
      <c r="N45" s="161">
        <f t="shared" si="7"/>
        <v>0.14499999999999999</v>
      </c>
      <c r="O45" s="161">
        <f t="shared" si="8"/>
        <v>0.14499999999999999</v>
      </c>
      <c r="P45" s="161">
        <f t="shared" si="9"/>
        <v>0.14499999999999999</v>
      </c>
      <c r="Q45" s="161">
        <f t="shared" si="10"/>
        <v>0.14499999999999999</v>
      </c>
      <c r="R45" s="161">
        <f t="shared" si="11"/>
        <v>0.14499999999999999</v>
      </c>
      <c r="S45" s="161">
        <f t="shared" si="12"/>
        <v>0.14499999999999999</v>
      </c>
      <c r="T45" s="161">
        <f t="shared" si="13"/>
        <v>0.14499999999999999</v>
      </c>
      <c r="U45" s="161">
        <f t="shared" si="14"/>
        <v>0.14499999999999999</v>
      </c>
      <c r="V45" s="161">
        <f t="shared" si="15"/>
        <v>0.14499999999999999</v>
      </c>
      <c r="W45" s="161">
        <f t="shared" si="16"/>
        <v>0.14499999999999999</v>
      </c>
      <c r="X45" s="161">
        <f t="shared" si="17"/>
        <v>0.14499999999999999</v>
      </c>
      <c r="Y45" s="161">
        <f t="shared" si="18"/>
        <v>0.14499999999999999</v>
      </c>
      <c r="Z45" s="161">
        <f t="shared" si="19"/>
        <v>0.14499999999999999</v>
      </c>
      <c r="AA45" s="161">
        <f t="shared" si="20"/>
        <v>0.14499999999999999</v>
      </c>
      <c r="AB45" s="161">
        <f t="shared" si="21"/>
        <v>0.14499999999999999</v>
      </c>
      <c r="AC45" s="161">
        <f t="shared" si="22"/>
        <v>0.14499999999999999</v>
      </c>
      <c r="AD45" s="161">
        <f t="shared" si="23"/>
        <v>0.14499999999999999</v>
      </c>
      <c r="AE45" s="161">
        <f t="shared" si="24"/>
        <v>0.14499999999999999</v>
      </c>
      <c r="AF45" s="161">
        <f t="shared" si="25"/>
        <v>0.14499999999999999</v>
      </c>
      <c r="AG45" s="161">
        <f t="shared" si="26"/>
        <v>0.14499999999999999</v>
      </c>
      <c r="AH45" s="161">
        <f t="shared" si="27"/>
        <v>0.14499999999999999</v>
      </c>
      <c r="AI45" s="161">
        <f t="shared" si="28"/>
        <v>0.14499999999999999</v>
      </c>
      <c r="AJ45" s="161">
        <f t="shared" si="29"/>
        <v>0.14499999999999999</v>
      </c>
      <c r="AK45" s="161">
        <f t="shared" si="30"/>
        <v>0.14499999999999999</v>
      </c>
      <c r="AL45" s="161">
        <f t="shared" si="31"/>
        <v>0.14499999999999999</v>
      </c>
      <c r="AM45" s="161">
        <f t="shared" si="32"/>
        <v>0.14499999999999999</v>
      </c>
      <c r="AN45" s="161">
        <f t="shared" si="33"/>
        <v>0.14499999999999999</v>
      </c>
      <c r="AO45" s="161">
        <f t="shared" si="34"/>
        <v>0.14499999999999999</v>
      </c>
      <c r="AP45" s="161">
        <f t="shared" si="35"/>
        <v>0.14499999999999999</v>
      </c>
      <c r="AQ45" s="161">
        <f t="shared" si="36"/>
        <v>0.14499999999999999</v>
      </c>
      <c r="AR45" s="161">
        <f t="shared" si="37"/>
        <v>0.14499999999999999</v>
      </c>
      <c r="AS45" s="161">
        <f t="shared" si="38"/>
        <v>0.14499999999999999</v>
      </c>
    </row>
    <row r="46" spans="1:49" s="69" customFormat="1">
      <c r="A46" s="116" t="s">
        <v>37</v>
      </c>
      <c r="B46" s="344" t="s">
        <v>414</v>
      </c>
      <c r="C46" s="345" t="s">
        <v>4</v>
      </c>
      <c r="D46" s="346">
        <f t="shared" ref="D46:AS46" si="39">IF($C$536="Pesymistyczny",D$45,D$44)</f>
        <v>0.125</v>
      </c>
      <c r="E46" s="346">
        <f t="shared" si="39"/>
        <v>0.11799999999999999</v>
      </c>
      <c r="F46" s="346">
        <f t="shared" si="39"/>
        <v>0.11</v>
      </c>
      <c r="G46" s="346">
        <f t="shared" si="39"/>
        <v>0.10299999999999999</v>
      </c>
      <c r="H46" s="346">
        <f t="shared" si="39"/>
        <v>9.5000000000000001E-2</v>
      </c>
      <c r="I46" s="346">
        <f t="shared" si="39"/>
        <v>9.5000000000000001E-2</v>
      </c>
      <c r="J46" s="346">
        <f t="shared" si="39"/>
        <v>9.5000000000000001E-2</v>
      </c>
      <c r="K46" s="346">
        <f t="shared" si="39"/>
        <v>9.5000000000000001E-2</v>
      </c>
      <c r="L46" s="346">
        <f t="shared" si="39"/>
        <v>9.5000000000000001E-2</v>
      </c>
      <c r="M46" s="346">
        <f t="shared" si="39"/>
        <v>9.5000000000000001E-2</v>
      </c>
      <c r="N46" s="346">
        <f t="shared" si="39"/>
        <v>9.5000000000000001E-2</v>
      </c>
      <c r="O46" s="346">
        <f t="shared" si="39"/>
        <v>9.5000000000000001E-2</v>
      </c>
      <c r="P46" s="346">
        <f t="shared" si="39"/>
        <v>9.5000000000000001E-2</v>
      </c>
      <c r="Q46" s="346">
        <f t="shared" si="39"/>
        <v>9.5000000000000001E-2</v>
      </c>
      <c r="R46" s="346">
        <f t="shared" si="39"/>
        <v>9.5000000000000001E-2</v>
      </c>
      <c r="S46" s="346">
        <f t="shared" si="39"/>
        <v>9.5000000000000001E-2</v>
      </c>
      <c r="T46" s="346">
        <f t="shared" si="39"/>
        <v>9.5000000000000001E-2</v>
      </c>
      <c r="U46" s="346">
        <f t="shared" si="39"/>
        <v>9.5000000000000001E-2</v>
      </c>
      <c r="V46" s="346">
        <f t="shared" si="39"/>
        <v>9.5000000000000001E-2</v>
      </c>
      <c r="W46" s="346">
        <f t="shared" si="39"/>
        <v>9.5000000000000001E-2</v>
      </c>
      <c r="X46" s="346">
        <f t="shared" si="39"/>
        <v>9.5000000000000001E-2</v>
      </c>
      <c r="Y46" s="346">
        <f t="shared" si="39"/>
        <v>9.5000000000000001E-2</v>
      </c>
      <c r="Z46" s="346">
        <f t="shared" si="39"/>
        <v>9.5000000000000001E-2</v>
      </c>
      <c r="AA46" s="346">
        <f t="shared" si="39"/>
        <v>9.5000000000000001E-2</v>
      </c>
      <c r="AB46" s="346">
        <f t="shared" si="39"/>
        <v>9.5000000000000001E-2</v>
      </c>
      <c r="AC46" s="346">
        <f t="shared" si="39"/>
        <v>9.5000000000000001E-2</v>
      </c>
      <c r="AD46" s="346">
        <f t="shared" si="39"/>
        <v>9.5000000000000001E-2</v>
      </c>
      <c r="AE46" s="346">
        <f t="shared" si="39"/>
        <v>9.5000000000000001E-2</v>
      </c>
      <c r="AF46" s="346">
        <f t="shared" si="39"/>
        <v>9.5000000000000001E-2</v>
      </c>
      <c r="AG46" s="346">
        <f t="shared" si="39"/>
        <v>9.5000000000000001E-2</v>
      </c>
      <c r="AH46" s="346">
        <f t="shared" si="39"/>
        <v>9.5000000000000001E-2</v>
      </c>
      <c r="AI46" s="346">
        <f t="shared" si="39"/>
        <v>9.5000000000000001E-2</v>
      </c>
      <c r="AJ46" s="346">
        <f t="shared" si="39"/>
        <v>9.5000000000000001E-2</v>
      </c>
      <c r="AK46" s="346">
        <f t="shared" si="39"/>
        <v>9.5000000000000001E-2</v>
      </c>
      <c r="AL46" s="346">
        <f t="shared" si="39"/>
        <v>9.5000000000000001E-2</v>
      </c>
      <c r="AM46" s="346">
        <f t="shared" si="39"/>
        <v>9.5000000000000001E-2</v>
      </c>
      <c r="AN46" s="346">
        <f t="shared" si="39"/>
        <v>9.5000000000000001E-2</v>
      </c>
      <c r="AO46" s="346">
        <f t="shared" si="39"/>
        <v>9.5000000000000001E-2</v>
      </c>
      <c r="AP46" s="346">
        <f t="shared" si="39"/>
        <v>9.5000000000000001E-2</v>
      </c>
      <c r="AQ46" s="346">
        <f t="shared" si="39"/>
        <v>9.5000000000000001E-2</v>
      </c>
      <c r="AR46" s="346">
        <f t="shared" si="39"/>
        <v>9.5000000000000001E-2</v>
      </c>
      <c r="AS46" s="346">
        <f t="shared" si="39"/>
        <v>9.5000000000000001E-2</v>
      </c>
    </row>
    <row r="47" spans="1:49" s="70" customFormat="1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t="shared" ref="F47:AS47" si="40">E47*(1+F43)</f>
        <v>3830.4561902272494</v>
      </c>
      <c r="G47" s="104">
        <f t="shared" si="40"/>
        <v>3933.8785073633849</v>
      </c>
      <c r="H47" s="104">
        <f t="shared" si="40"/>
        <v>4036.1593485548328</v>
      </c>
      <c r="I47" s="104">
        <f t="shared" si="40"/>
        <v>4149.1718103143685</v>
      </c>
      <c r="J47" s="104">
        <f t="shared" si="40"/>
        <v>4228.0060747103407</v>
      </c>
      <c r="K47" s="104">
        <f t="shared" si="40"/>
        <v>4306.2241870924818</v>
      </c>
      <c r="L47" s="104">
        <f t="shared" si="40"/>
        <v>4379.4299982730536</v>
      </c>
      <c r="M47" s="104">
        <f t="shared" si="40"/>
        <v>4449.5008782454224</v>
      </c>
      <c r="N47" s="104">
        <f t="shared" si="40"/>
        <v>4518.4681418582268</v>
      </c>
      <c r="O47" s="104">
        <f t="shared" si="40"/>
        <v>4586.2451639861001</v>
      </c>
      <c r="P47" s="104">
        <f t="shared" si="40"/>
        <v>4652.7457188638982</v>
      </c>
      <c r="Q47" s="104">
        <f t="shared" si="40"/>
        <v>4720.2105317874248</v>
      </c>
      <c r="R47" s="104">
        <f t="shared" si="40"/>
        <v>4788.6535844983418</v>
      </c>
      <c r="S47" s="104">
        <f t="shared" si="40"/>
        <v>4855.6947346813186</v>
      </c>
      <c r="T47" s="104">
        <f t="shared" si="40"/>
        <v>4923.6744609668567</v>
      </c>
      <c r="U47" s="104">
        <f t="shared" si="40"/>
        <v>4992.6059034203927</v>
      </c>
      <c r="V47" s="104">
        <f t="shared" si="40"/>
        <v>5060.0060831165683</v>
      </c>
      <c r="W47" s="104">
        <f t="shared" si="40"/>
        <v>5128.3161652386425</v>
      </c>
      <c r="X47" s="104">
        <f t="shared" si="40"/>
        <v>5194.9842753867442</v>
      </c>
      <c r="Y47" s="104">
        <f t="shared" si="40"/>
        <v>5259.9215788290785</v>
      </c>
      <c r="Z47" s="104">
        <f t="shared" si="40"/>
        <v>5325.6705985644421</v>
      </c>
      <c r="AA47" s="104">
        <f t="shared" si="40"/>
        <v>5389.5786457472159</v>
      </c>
      <c r="AB47" s="104">
        <f t="shared" si="40"/>
        <v>5454.2535894961829</v>
      </c>
      <c r="AC47" s="104">
        <f t="shared" si="40"/>
        <v>5519.7046325701376</v>
      </c>
      <c r="AD47" s="104">
        <f t="shared" si="40"/>
        <v>5583.1812358446941</v>
      </c>
      <c r="AE47" s="104">
        <f t="shared" si="40"/>
        <v>5647.3878200569088</v>
      </c>
      <c r="AF47" s="104">
        <f t="shared" si="40"/>
        <v>5712.3327799875633</v>
      </c>
      <c r="AG47" s="104">
        <f t="shared" si="40"/>
        <v>5778.0246069574205</v>
      </c>
      <c r="AH47" s="102">
        <f t="shared" si="40"/>
        <v>5844.4718899374311</v>
      </c>
      <c r="AI47" s="102">
        <f t="shared" si="40"/>
        <v>5911.6833166717115</v>
      </c>
      <c r="AJ47" s="102">
        <f t="shared" si="40"/>
        <v>5979.6676748134369</v>
      </c>
      <c r="AK47" s="102">
        <f t="shared" si="40"/>
        <v>6048.4338530737914</v>
      </c>
      <c r="AL47" s="102">
        <f t="shared" si="40"/>
        <v>6117.9908423841407</v>
      </c>
      <c r="AM47" s="102">
        <f t="shared" si="40"/>
        <v>6188.3477370715591</v>
      </c>
      <c r="AN47" s="102">
        <f t="shared" si="40"/>
        <v>6259.513736047882</v>
      </c>
      <c r="AO47" s="102">
        <f t="shared" si="40"/>
        <v>6331.4981440124329</v>
      </c>
      <c r="AP47" s="102">
        <f t="shared" si="40"/>
        <v>6404.3103726685767</v>
      </c>
      <c r="AQ47" s="102">
        <f t="shared" si="40"/>
        <v>6477.9599419542656</v>
      </c>
      <c r="AR47" s="102">
        <f t="shared" si="40"/>
        <v>6552.4564812867402</v>
      </c>
      <c r="AS47" s="102">
        <f t="shared" si="40"/>
        <v>6627.8097308215383</v>
      </c>
    </row>
    <row r="48" spans="1:49" s="70" customFormat="1">
      <c r="A48" s="110">
        <v>4</v>
      </c>
      <c r="B48" s="86" t="s">
        <v>7</v>
      </c>
      <c r="C48" s="103" t="s">
        <v>3</v>
      </c>
      <c r="D48" s="104">
        <f t="shared" ref="D48:AS48" si="41">D47*(1-$D$39)*(1-D46)</f>
        <v>2568.9818786625001</v>
      </c>
      <c r="E48" s="104">
        <f t="shared" si="41"/>
        <v>2669.809279436246</v>
      </c>
      <c r="F48" s="104">
        <f t="shared" si="41"/>
        <v>2761.375867534824</v>
      </c>
      <c r="G48" s="104">
        <f t="shared" si="41"/>
        <v>2858.238107095015</v>
      </c>
      <c r="H48" s="104">
        <f t="shared" si="41"/>
        <v>2958.7066104581204</v>
      </c>
      <c r="I48" s="104">
        <f t="shared" si="41"/>
        <v>3041.550395550948</v>
      </c>
      <c r="J48" s="104">
        <f t="shared" si="41"/>
        <v>3099.3398530664158</v>
      </c>
      <c r="K48" s="104">
        <f t="shared" si="41"/>
        <v>3156.677640348144</v>
      </c>
      <c r="L48" s="104">
        <f t="shared" si="41"/>
        <v>3210.3411602340625</v>
      </c>
      <c r="M48" s="104">
        <f t="shared" si="41"/>
        <v>3261.7066187978071</v>
      </c>
      <c r="N48" s="104">
        <f t="shared" si="41"/>
        <v>3312.2630713891731</v>
      </c>
      <c r="O48" s="104">
        <f t="shared" si="41"/>
        <v>3361.947017460011</v>
      </c>
      <c r="P48" s="104">
        <f t="shared" si="41"/>
        <v>3410.6952492131809</v>
      </c>
      <c r="Q48" s="104">
        <f t="shared" si="41"/>
        <v>3460.1503303267723</v>
      </c>
      <c r="R48" s="104">
        <f t="shared" si="41"/>
        <v>3510.3225101165099</v>
      </c>
      <c r="S48" s="104">
        <f t="shared" si="41"/>
        <v>3559.4670252581409</v>
      </c>
      <c r="T48" s="104">
        <f t="shared" si="41"/>
        <v>3609.2995636117548</v>
      </c>
      <c r="U48" s="104">
        <f t="shared" si="41"/>
        <v>3659.8297575023194</v>
      </c>
      <c r="V48" s="104">
        <f t="shared" si="41"/>
        <v>3709.237459228601</v>
      </c>
      <c r="W48" s="104">
        <f t="shared" si="41"/>
        <v>3759.3121649281875</v>
      </c>
      <c r="X48" s="104">
        <f t="shared" si="41"/>
        <v>3808.1832230722534</v>
      </c>
      <c r="Y48" s="104">
        <f t="shared" si="41"/>
        <v>3855.7855133606558</v>
      </c>
      <c r="Z48" s="104">
        <f t="shared" si="41"/>
        <v>3903.9828322776643</v>
      </c>
      <c r="AA48" s="104">
        <f t="shared" si="41"/>
        <v>3950.8306262649971</v>
      </c>
      <c r="AB48" s="104">
        <f t="shared" si="41"/>
        <v>3998.2405937801773</v>
      </c>
      <c r="AC48" s="104">
        <f t="shared" si="41"/>
        <v>4046.21948090554</v>
      </c>
      <c r="AD48" s="104">
        <f t="shared" si="41"/>
        <v>4092.7510049359535</v>
      </c>
      <c r="AE48" s="104">
        <f t="shared" si="41"/>
        <v>4139.8176414927175</v>
      </c>
      <c r="AF48" s="104">
        <f t="shared" si="41"/>
        <v>4187.4255443698839</v>
      </c>
      <c r="AG48" s="104">
        <f t="shared" si="41"/>
        <v>4235.5809381301369</v>
      </c>
      <c r="AH48" s="97">
        <f t="shared" si="41"/>
        <v>4284.2901189186341</v>
      </c>
      <c r="AI48" s="97">
        <f t="shared" si="41"/>
        <v>4333.5594552861985</v>
      </c>
      <c r="AJ48" s="97">
        <f t="shared" si="41"/>
        <v>4383.3953890219909</v>
      </c>
      <c r="AK48" s="97">
        <f t="shared" si="41"/>
        <v>4433.804435995743</v>
      </c>
      <c r="AL48" s="97">
        <f t="shared" si="41"/>
        <v>4484.7931870096945</v>
      </c>
      <c r="AM48" s="97">
        <f t="shared" si="41"/>
        <v>4536.3683086603069</v>
      </c>
      <c r="AN48" s="97">
        <f t="shared" si="41"/>
        <v>4588.5365442099001</v>
      </c>
      <c r="AO48" s="97">
        <f t="shared" si="41"/>
        <v>4641.3047144683142</v>
      </c>
      <c r="AP48" s="97">
        <f t="shared" si="41"/>
        <v>4694.6797186847007</v>
      </c>
      <c r="AQ48" s="97">
        <f t="shared" si="41"/>
        <v>4748.6685354495748</v>
      </c>
      <c r="AR48" s="97">
        <f t="shared" si="41"/>
        <v>4803.2782236072453</v>
      </c>
      <c r="AS48" s="97">
        <f t="shared" si="41"/>
        <v>4858.5159231787293</v>
      </c>
    </row>
    <row r="49" spans="1:40">
      <c r="A49" s="45" t="s">
        <v>10</v>
      </c>
      <c r="B49" s="16" t="s">
        <v>2</v>
      </c>
      <c r="C49" s="12" t="s">
        <v>0</v>
      </c>
      <c r="D49" s="33">
        <f t="shared" ref="D49:AG49" si="42">IF(D$55="","",D$55)</f>
        <v>2016</v>
      </c>
      <c r="E49" s="33">
        <f t="shared" si="42"/>
        <v>2017</v>
      </c>
      <c r="F49" s="33">
        <f t="shared" si="42"/>
        <v>2018</v>
      </c>
      <c r="G49" s="33">
        <f t="shared" si="42"/>
        <v>2019</v>
      </c>
      <c r="H49" s="33">
        <f t="shared" si="42"/>
        <v>2020</v>
      </c>
      <c r="I49" s="33">
        <f t="shared" si="42"/>
        <v>2021</v>
      </c>
      <c r="J49" s="33">
        <f t="shared" si="42"/>
        <v>2022</v>
      </c>
      <c r="K49" s="33">
        <f t="shared" si="42"/>
        <v>2023</v>
      </c>
      <c r="L49" s="33">
        <f t="shared" si="42"/>
        <v>2024</v>
      </c>
      <c r="M49" s="33">
        <f t="shared" si="42"/>
        <v>2025</v>
      </c>
      <c r="N49" s="33">
        <f t="shared" si="42"/>
        <v>2026</v>
      </c>
      <c r="O49" s="33">
        <f t="shared" si="42"/>
        <v>2027</v>
      </c>
      <c r="P49" s="33">
        <f t="shared" si="42"/>
        <v>2028</v>
      </c>
      <c r="Q49" s="33">
        <f t="shared" si="42"/>
        <v>2029</v>
      </c>
      <c r="R49" s="33">
        <f t="shared" si="42"/>
        <v>2030</v>
      </c>
      <c r="S49" s="33" t="str">
        <f t="shared" si="42"/>
        <v/>
      </c>
      <c r="T49" s="33" t="str">
        <f t="shared" si="42"/>
        <v/>
      </c>
      <c r="U49" s="33" t="str">
        <f t="shared" si="42"/>
        <v/>
      </c>
      <c r="V49" s="33" t="str">
        <f t="shared" si="42"/>
        <v/>
      </c>
      <c r="W49" s="33" t="str">
        <f t="shared" si="42"/>
        <v/>
      </c>
      <c r="X49" s="33" t="str">
        <f t="shared" si="42"/>
        <v/>
      </c>
      <c r="Y49" s="33" t="str">
        <f t="shared" si="42"/>
        <v/>
      </c>
      <c r="Z49" s="33" t="str">
        <f t="shared" si="42"/>
        <v/>
      </c>
      <c r="AA49" s="33" t="str">
        <f t="shared" si="42"/>
        <v/>
      </c>
      <c r="AB49" s="33" t="str">
        <f t="shared" si="42"/>
        <v/>
      </c>
      <c r="AC49" s="33" t="str">
        <f t="shared" si="42"/>
        <v/>
      </c>
      <c r="AD49" s="33" t="str">
        <f t="shared" si="42"/>
        <v/>
      </c>
      <c r="AE49" s="33" t="str">
        <f t="shared" si="42"/>
        <v/>
      </c>
      <c r="AF49" s="33" t="str">
        <f t="shared" si="42"/>
        <v/>
      </c>
      <c r="AG49" s="33" t="str">
        <f t="shared" si="42"/>
        <v/>
      </c>
      <c r="AH49" s="5"/>
      <c r="AI49" s="5"/>
      <c r="AJ49" s="5"/>
      <c r="AN49" s="5"/>
    </row>
    <row r="50" spans="1:40" s="69" customFormat="1">
      <c r="A50" s="116" t="s">
        <v>13</v>
      </c>
      <c r="B50" s="344" t="s">
        <v>500</v>
      </c>
      <c r="C50" s="345" t="s">
        <v>4</v>
      </c>
      <c r="D50" s="346">
        <v>1</v>
      </c>
      <c r="E50" s="346">
        <f>D50*(1+HLOOKUP(E$49,$D$40:$AS$43,4,FALSE))</f>
        <v>1.0269999999999999</v>
      </c>
      <c r="F50" s="346">
        <f t="shared" ref="F50:AG50" si="43">E50*(1+HLOOKUP(F$49,$D$40:$AS$43,4,FALSE))</f>
        <v>1.0537019999999999</v>
      </c>
      <c r="G50" s="346">
        <f t="shared" si="43"/>
        <v>1.0832056559999999</v>
      </c>
      <c r="H50" s="346">
        <f t="shared" si="43"/>
        <v>1.1037865634639998</v>
      </c>
      <c r="I50" s="346">
        <f t="shared" si="43"/>
        <v>1.1242066148880838</v>
      </c>
      <c r="J50" s="346">
        <f t="shared" si="43"/>
        <v>1.1433181273411812</v>
      </c>
      <c r="K50" s="346">
        <f t="shared" si="43"/>
        <v>1.1616112173786401</v>
      </c>
      <c r="L50" s="346">
        <f t="shared" si="43"/>
        <v>1.1796161912480092</v>
      </c>
      <c r="M50" s="346">
        <f t="shared" si="43"/>
        <v>1.1973104341167293</v>
      </c>
      <c r="N50" s="346">
        <f t="shared" si="43"/>
        <v>1.2146714354114219</v>
      </c>
      <c r="O50" s="346">
        <f t="shared" si="43"/>
        <v>1.2322841712248875</v>
      </c>
      <c r="P50" s="346">
        <f t="shared" si="43"/>
        <v>1.2501522917076484</v>
      </c>
      <c r="Q50" s="346">
        <f t="shared" si="43"/>
        <v>1.2676544237915555</v>
      </c>
      <c r="R50" s="346">
        <f t="shared" si="43"/>
        <v>1.2854015857246373</v>
      </c>
      <c r="S50" s="346" t="e">
        <f t="shared" si="43"/>
        <v>#N/A</v>
      </c>
      <c r="T50" s="346" t="e">
        <f t="shared" si="43"/>
        <v>#N/A</v>
      </c>
      <c r="U50" s="346" t="e">
        <f t="shared" si="43"/>
        <v>#N/A</v>
      </c>
      <c r="V50" s="346" t="e">
        <f t="shared" si="43"/>
        <v>#N/A</v>
      </c>
      <c r="W50" s="346" t="e">
        <f t="shared" si="43"/>
        <v>#N/A</v>
      </c>
      <c r="X50" s="346" t="e">
        <f t="shared" si="43"/>
        <v>#N/A</v>
      </c>
      <c r="Y50" s="346" t="e">
        <f t="shared" si="43"/>
        <v>#N/A</v>
      </c>
      <c r="Z50" s="346" t="e">
        <f t="shared" si="43"/>
        <v>#N/A</v>
      </c>
      <c r="AA50" s="346" t="e">
        <f t="shared" si="43"/>
        <v>#N/A</v>
      </c>
      <c r="AB50" s="346" t="e">
        <f t="shared" si="43"/>
        <v>#N/A</v>
      </c>
      <c r="AC50" s="346" t="e">
        <f t="shared" si="43"/>
        <v>#N/A</v>
      </c>
      <c r="AD50" s="346" t="e">
        <f t="shared" si="43"/>
        <v>#N/A</v>
      </c>
      <c r="AE50" s="346" t="e">
        <f t="shared" si="43"/>
        <v>#N/A</v>
      </c>
      <c r="AF50" s="346" t="e">
        <f t="shared" si="43"/>
        <v>#N/A</v>
      </c>
      <c r="AG50" s="346" t="e">
        <f t="shared" si="43"/>
        <v>#N/A</v>
      </c>
    </row>
    <row r="51" spans="1:40" s="384" customFormat="1" ht="21.75" customHeight="1">
      <c r="A51" s="383" t="s">
        <v>127</v>
      </c>
      <c r="B51" s="384" t="s">
        <v>128</v>
      </c>
    </row>
    <row r="52" spans="1:40" s="363" customFormat="1" ht="18.75" customHeight="1">
      <c r="A52" s="362"/>
      <c r="B52" s="363" t="s">
        <v>88</v>
      </c>
    </row>
    <row r="53" spans="1:40" s="70" customFormat="1" ht="13.5" customHeight="1">
      <c r="A53" s="109">
        <v>1</v>
      </c>
      <c r="B53" s="10" t="s">
        <v>462</v>
      </c>
      <c r="C53" s="599" t="str">
        <f>IF(Dane!C28="","",Dane!C28)</f>
        <v/>
      </c>
      <c r="D53" s="451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40" s="70" customFormat="1">
      <c r="A54" s="123">
        <v>2</v>
      </c>
      <c r="B54" s="27" t="s">
        <v>463</v>
      </c>
      <c r="C54" s="124" t="str">
        <f>IF(Dane!C30="","",Dane!C30)</f>
        <v/>
      </c>
      <c r="D54" s="452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0" s="70" customFormat="1">
      <c r="A55" s="45" t="s">
        <v>10</v>
      </c>
      <c r="B55" s="11" t="s">
        <v>89</v>
      </c>
      <c r="C55" s="171" t="s">
        <v>0</v>
      </c>
      <c r="D55" s="172">
        <f>IF(D4="","",D4)</f>
        <v>2016</v>
      </c>
      <c r="E55" s="173">
        <f>IF(D55="","",IF(D55-$D55&gt;=SUM($D$5)-1,"",D55+1))</f>
        <v>2017</v>
      </c>
      <c r="F55" s="173">
        <f t="shared" ref="F55:AG55" si="44">IF(E55="","",IF(E55-$D55&gt;=SUM($D$5)-1,"",E55+1))</f>
        <v>2018</v>
      </c>
      <c r="G55" s="173">
        <f t="shared" si="44"/>
        <v>2019</v>
      </c>
      <c r="H55" s="173">
        <f t="shared" si="44"/>
        <v>2020</v>
      </c>
      <c r="I55" s="173">
        <f t="shared" si="44"/>
        <v>2021</v>
      </c>
      <c r="J55" s="173">
        <f t="shared" si="44"/>
        <v>2022</v>
      </c>
      <c r="K55" s="173">
        <f t="shared" si="44"/>
        <v>2023</v>
      </c>
      <c r="L55" s="173">
        <f t="shared" si="44"/>
        <v>2024</v>
      </c>
      <c r="M55" s="173">
        <f t="shared" si="44"/>
        <v>2025</v>
      </c>
      <c r="N55" s="173">
        <f t="shared" si="44"/>
        <v>2026</v>
      </c>
      <c r="O55" s="173">
        <f t="shared" si="44"/>
        <v>2027</v>
      </c>
      <c r="P55" s="173">
        <f t="shared" si="44"/>
        <v>2028</v>
      </c>
      <c r="Q55" s="173">
        <f t="shared" si="44"/>
        <v>2029</v>
      </c>
      <c r="R55" s="173">
        <f t="shared" si="44"/>
        <v>2030</v>
      </c>
      <c r="S55" s="173" t="str">
        <f t="shared" si="44"/>
        <v/>
      </c>
      <c r="T55" s="173" t="str">
        <f t="shared" si="44"/>
        <v/>
      </c>
      <c r="U55" s="173" t="str">
        <f t="shared" si="44"/>
        <v/>
      </c>
      <c r="V55" s="173" t="str">
        <f t="shared" si="44"/>
        <v/>
      </c>
      <c r="W55" s="173" t="str">
        <f t="shared" si="44"/>
        <v/>
      </c>
      <c r="X55" s="173" t="str">
        <f t="shared" si="44"/>
        <v/>
      </c>
      <c r="Y55" s="173" t="str">
        <f t="shared" si="44"/>
        <v/>
      </c>
      <c r="Z55" s="173" t="str">
        <f t="shared" si="44"/>
        <v/>
      </c>
      <c r="AA55" s="173" t="str">
        <f t="shared" si="44"/>
        <v/>
      </c>
      <c r="AB55" s="173" t="str">
        <f t="shared" si="44"/>
        <v/>
      </c>
      <c r="AC55" s="173" t="str">
        <f t="shared" si="44"/>
        <v/>
      </c>
      <c r="AD55" s="173" t="str">
        <f t="shared" si="44"/>
        <v/>
      </c>
      <c r="AE55" s="173" t="str">
        <f t="shared" si="44"/>
        <v/>
      </c>
      <c r="AF55" s="173" t="str">
        <f t="shared" si="44"/>
        <v/>
      </c>
      <c r="AG55" s="173" t="str">
        <f t="shared" si="44"/>
        <v/>
      </c>
    </row>
    <row r="56" spans="1:40" s="70" customFormat="1">
      <c r="A56" s="110">
        <v>2</v>
      </c>
      <c r="B56" s="24" t="str">
        <f>CONCATENATE("Wariant I: ",$C$53," w latach")</f>
        <v>Wariant I:  w latach</v>
      </c>
      <c r="C56" s="174" t="str">
        <f>IF($C$54="","",$C$54)</f>
        <v/>
      </c>
      <c r="D56" s="454" t="str">
        <f>IF(Dane!D30="","",Dane!D30)</f>
        <v/>
      </c>
      <c r="E56" s="454" t="str">
        <f>IF(Dane!E30="","",Dane!E30)</f>
        <v/>
      </c>
      <c r="F56" s="454" t="str">
        <f>IF(Dane!F30="","",Dane!F30)</f>
        <v/>
      </c>
      <c r="G56" s="454" t="str">
        <f>IF(Dane!G30="","",Dane!G30)</f>
        <v/>
      </c>
      <c r="H56" s="454" t="str">
        <f>IF(Dane!H30="","",Dane!H30)</f>
        <v/>
      </c>
      <c r="I56" s="454" t="str">
        <f>IF(Dane!I30="","",Dane!I30)</f>
        <v/>
      </c>
      <c r="J56" s="454" t="str">
        <f>IF(Dane!J30="","",Dane!J30)</f>
        <v/>
      </c>
      <c r="K56" s="454" t="str">
        <f>IF(Dane!K30="","",Dane!K30)</f>
        <v/>
      </c>
      <c r="L56" s="454" t="str">
        <f>IF(Dane!L30="","",Dane!L30)</f>
        <v/>
      </c>
      <c r="M56" s="454" t="str">
        <f>IF(Dane!M30="","",Dane!M30)</f>
        <v/>
      </c>
      <c r="N56" s="454" t="str">
        <f>IF(Dane!N30="","",Dane!N30)</f>
        <v/>
      </c>
      <c r="O56" s="454" t="str">
        <f>IF(Dane!O30="","",Dane!O30)</f>
        <v/>
      </c>
      <c r="P56" s="454" t="str">
        <f>IF(Dane!P30="","",Dane!P30)</f>
        <v/>
      </c>
      <c r="Q56" s="454" t="str">
        <f>IF(Dane!Q30="","",Dane!Q30)</f>
        <v/>
      </c>
      <c r="R56" s="454" t="str">
        <f>IF(Dane!R30="","",Dane!R30)</f>
        <v/>
      </c>
      <c r="S56" s="454" t="str">
        <f>IF(Dane!S30="","",Dane!S30)</f>
        <v/>
      </c>
      <c r="T56" s="454" t="str">
        <f>IF(Dane!T30="","",Dane!T30)</f>
        <v/>
      </c>
      <c r="U56" s="454" t="str">
        <f>IF(Dane!U30="","",Dane!U30)</f>
        <v/>
      </c>
      <c r="V56" s="454" t="str">
        <f>IF(Dane!V30="","",Dane!V30)</f>
        <v/>
      </c>
      <c r="W56" s="454" t="str">
        <f>IF(Dane!W30="","",Dane!W30)</f>
        <v/>
      </c>
      <c r="X56" s="454" t="str">
        <f>IF(Dane!X30="","",Dane!X30)</f>
        <v/>
      </c>
      <c r="Y56" s="454" t="str">
        <f>IF(Dane!Y30="","",Dane!Y30)</f>
        <v/>
      </c>
      <c r="Z56" s="454" t="str">
        <f>IF(Dane!Z30="","",Dane!Z30)</f>
        <v/>
      </c>
      <c r="AA56" s="454" t="str">
        <f>IF(Dane!AA30="","",Dane!AA30)</f>
        <v/>
      </c>
      <c r="AB56" s="454" t="str">
        <f>IF(Dane!AB30="","",Dane!AB30)</f>
        <v/>
      </c>
      <c r="AC56" s="454" t="str">
        <f>IF(Dane!AC30="","",Dane!AC30)</f>
        <v/>
      </c>
      <c r="AD56" s="454" t="str">
        <f>IF(Dane!AD30="","",Dane!AD30)</f>
        <v/>
      </c>
      <c r="AE56" s="454" t="str">
        <f>IF(Dane!AE30="","",Dane!AE30)</f>
        <v/>
      </c>
      <c r="AF56" s="454" t="str">
        <f>IF(Dane!AF30="","",Dane!AF30)</f>
        <v/>
      </c>
      <c r="AG56" s="454" t="str">
        <f>IF(Dane!AG30="","",Dane!AG30)</f>
        <v/>
      </c>
    </row>
    <row r="57" spans="1:40" s="70" customFormat="1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/>
      </c>
      <c r="D57" s="454" t="str">
        <f>IF(Dane!D31="","",Dane!D31)</f>
        <v/>
      </c>
      <c r="E57" s="454" t="str">
        <f>IF(Dane!E31="","",Dane!E31)</f>
        <v/>
      </c>
      <c r="F57" s="454" t="str">
        <f>IF(Dane!F31="","",Dane!F31)</f>
        <v/>
      </c>
      <c r="G57" s="454" t="str">
        <f>IF(Dane!G31="","",Dane!G31)</f>
        <v/>
      </c>
      <c r="H57" s="454" t="str">
        <f>IF(Dane!H31="","",Dane!H31)</f>
        <v/>
      </c>
      <c r="I57" s="454" t="str">
        <f>IF(Dane!I31="","",Dane!I31)</f>
        <v/>
      </c>
      <c r="J57" s="454" t="str">
        <f>IF(Dane!J31="","",Dane!J31)</f>
        <v/>
      </c>
      <c r="K57" s="454" t="str">
        <f>IF(Dane!K31="","",Dane!K31)</f>
        <v/>
      </c>
      <c r="L57" s="454" t="str">
        <f>IF(Dane!L31="","",Dane!L31)</f>
        <v/>
      </c>
      <c r="M57" s="454" t="str">
        <f>IF(Dane!M31="","",Dane!M31)</f>
        <v/>
      </c>
      <c r="N57" s="454" t="str">
        <f>IF(Dane!N31="","",Dane!N31)</f>
        <v/>
      </c>
      <c r="O57" s="454" t="str">
        <f>IF(Dane!O31="","",Dane!O31)</f>
        <v/>
      </c>
      <c r="P57" s="454" t="str">
        <f>IF(Dane!P31="","",Dane!P31)</f>
        <v/>
      </c>
      <c r="Q57" s="454" t="str">
        <f>IF(Dane!Q31="","",Dane!Q31)</f>
        <v/>
      </c>
      <c r="R57" s="454" t="str">
        <f>IF(Dane!R31="","",Dane!R31)</f>
        <v/>
      </c>
      <c r="S57" s="454" t="str">
        <f>IF(Dane!S31="","",Dane!S31)</f>
        <v/>
      </c>
      <c r="T57" s="454" t="str">
        <f>IF(Dane!T31="","",Dane!T31)</f>
        <v/>
      </c>
      <c r="U57" s="454" t="str">
        <f>IF(Dane!U31="","",Dane!U31)</f>
        <v/>
      </c>
      <c r="V57" s="454" t="str">
        <f>IF(Dane!V31="","",Dane!V31)</f>
        <v/>
      </c>
      <c r="W57" s="454" t="str">
        <f>IF(Dane!W31="","",Dane!W31)</f>
        <v/>
      </c>
      <c r="X57" s="454" t="str">
        <f>IF(Dane!X31="","",Dane!X31)</f>
        <v/>
      </c>
      <c r="Y57" s="454" t="str">
        <f>IF(Dane!Y31="","",Dane!Y31)</f>
        <v/>
      </c>
      <c r="Z57" s="454" t="str">
        <f>IF(Dane!Z31="","",Dane!Z31)</f>
        <v/>
      </c>
      <c r="AA57" s="454" t="str">
        <f>IF(Dane!AA31="","",Dane!AA31)</f>
        <v/>
      </c>
      <c r="AB57" s="454" t="str">
        <f>IF(Dane!AB31="","",Dane!AB31)</f>
        <v/>
      </c>
      <c r="AC57" s="454" t="str">
        <f>IF(Dane!AC31="","",Dane!AC31)</f>
        <v/>
      </c>
      <c r="AD57" s="454" t="str">
        <f>IF(Dane!AD31="","",Dane!AD31)</f>
        <v/>
      </c>
      <c r="AE57" s="454" t="str">
        <f>IF(Dane!AE31="","",Dane!AE31)</f>
        <v/>
      </c>
      <c r="AF57" s="454" t="str">
        <f>IF(Dane!AF31="","",Dane!AF31)</f>
        <v/>
      </c>
      <c r="AG57" s="454" t="str">
        <f>IF(Dane!AG31="","",Dane!AG31)</f>
        <v/>
      </c>
    </row>
    <row r="58" spans="1:40" s="70" customFormat="1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/>
      </c>
      <c r="D58" s="454" t="str">
        <f>IF(Dane!D32="","",Dane!D32)</f>
        <v/>
      </c>
      <c r="E58" s="454" t="str">
        <f>IF(Dane!E32="","",Dane!E32)</f>
        <v/>
      </c>
      <c r="F58" s="454" t="str">
        <f>IF(Dane!F32="","",Dane!F32)</f>
        <v/>
      </c>
      <c r="G58" s="454" t="str">
        <f>IF(Dane!G32="","",Dane!G32)</f>
        <v/>
      </c>
      <c r="H58" s="454" t="str">
        <f>IF(Dane!H32="","",Dane!H32)</f>
        <v/>
      </c>
      <c r="I58" s="454" t="str">
        <f>IF(Dane!I32="","",Dane!I32)</f>
        <v/>
      </c>
      <c r="J58" s="454" t="str">
        <f>IF(Dane!J32="","",Dane!J32)</f>
        <v/>
      </c>
      <c r="K58" s="454" t="str">
        <f>IF(Dane!K32="","",Dane!K32)</f>
        <v/>
      </c>
      <c r="L58" s="454" t="str">
        <f>IF(Dane!L32="","",Dane!L32)</f>
        <v/>
      </c>
      <c r="M58" s="454" t="str">
        <f>IF(Dane!M32="","",Dane!M32)</f>
        <v/>
      </c>
      <c r="N58" s="454" t="str">
        <f>IF(Dane!N32="","",Dane!N32)</f>
        <v/>
      </c>
      <c r="O58" s="454" t="str">
        <f>IF(Dane!O32="","",Dane!O32)</f>
        <v/>
      </c>
      <c r="P58" s="454" t="str">
        <f>IF(Dane!P32="","",Dane!P32)</f>
        <v/>
      </c>
      <c r="Q58" s="454" t="str">
        <f>IF(Dane!Q32="","",Dane!Q32)</f>
        <v/>
      </c>
      <c r="R58" s="454" t="str">
        <f>IF(Dane!R32="","",Dane!R32)</f>
        <v/>
      </c>
      <c r="S58" s="454" t="str">
        <f>IF(Dane!S32="","",Dane!S32)</f>
        <v/>
      </c>
      <c r="T58" s="454" t="str">
        <f>IF(Dane!T32="","",Dane!T32)</f>
        <v/>
      </c>
      <c r="U58" s="454" t="str">
        <f>IF(Dane!U32="","",Dane!U32)</f>
        <v/>
      </c>
      <c r="V58" s="454" t="str">
        <f>IF(Dane!V32="","",Dane!V32)</f>
        <v/>
      </c>
      <c r="W58" s="454" t="str">
        <f>IF(Dane!W32="","",Dane!W32)</f>
        <v/>
      </c>
      <c r="X58" s="454" t="str">
        <f>IF(Dane!X32="","",Dane!X32)</f>
        <v/>
      </c>
      <c r="Y58" s="454" t="str">
        <f>IF(Dane!Y32="","",Dane!Y32)</f>
        <v/>
      </c>
      <c r="Z58" s="454" t="str">
        <f>IF(Dane!Z32="","",Dane!Z32)</f>
        <v/>
      </c>
      <c r="AA58" s="454" t="str">
        <f>IF(Dane!AA32="","",Dane!AA32)</f>
        <v/>
      </c>
      <c r="AB58" s="454" t="str">
        <f>IF(Dane!AB32="","",Dane!AB32)</f>
        <v/>
      </c>
      <c r="AC58" s="454" t="str">
        <f>IF(Dane!AC32="","",Dane!AC32)</f>
        <v/>
      </c>
      <c r="AD58" s="454" t="str">
        <f>IF(Dane!AD32="","",Dane!AD32)</f>
        <v/>
      </c>
      <c r="AE58" s="454" t="str">
        <f>IF(Dane!AE32="","",Dane!AE32)</f>
        <v/>
      </c>
      <c r="AF58" s="454" t="str">
        <f>IF(Dane!AF32="","",Dane!AF32)</f>
        <v/>
      </c>
      <c r="AG58" s="454" t="str">
        <f>IF(Dane!AG32="","",Dane!AG32)</f>
        <v/>
      </c>
    </row>
    <row r="59" spans="1:40" s="363" customFormat="1" ht="21" customHeight="1">
      <c r="A59" s="362"/>
      <c r="B59" s="363" t="s">
        <v>91</v>
      </c>
    </row>
    <row r="60" spans="1:40" s="13" customFormat="1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>
      <c r="A61" s="45" t="s">
        <v>10</v>
      </c>
      <c r="B61" s="16" t="s">
        <v>2</v>
      </c>
      <c r="C61" s="12" t="s">
        <v>0</v>
      </c>
      <c r="D61" s="33">
        <f t="shared" ref="D61:AG61" si="45">IF(D$55="","",D$55)</f>
        <v>2016</v>
      </c>
      <c r="E61" s="33">
        <f t="shared" si="45"/>
        <v>2017</v>
      </c>
      <c r="F61" s="33">
        <f t="shared" si="45"/>
        <v>2018</v>
      </c>
      <c r="G61" s="33">
        <f t="shared" si="45"/>
        <v>2019</v>
      </c>
      <c r="H61" s="33">
        <f t="shared" si="45"/>
        <v>2020</v>
      </c>
      <c r="I61" s="33">
        <f t="shared" si="45"/>
        <v>2021</v>
      </c>
      <c r="J61" s="33">
        <f t="shared" si="45"/>
        <v>2022</v>
      </c>
      <c r="K61" s="33">
        <f t="shared" si="45"/>
        <v>2023</v>
      </c>
      <c r="L61" s="33">
        <f t="shared" si="45"/>
        <v>2024</v>
      </c>
      <c r="M61" s="33">
        <f t="shared" si="45"/>
        <v>2025</v>
      </c>
      <c r="N61" s="33">
        <f t="shared" si="45"/>
        <v>2026</v>
      </c>
      <c r="O61" s="33">
        <f t="shared" si="45"/>
        <v>2027</v>
      </c>
      <c r="P61" s="33">
        <f t="shared" si="45"/>
        <v>2028</v>
      </c>
      <c r="Q61" s="33">
        <f t="shared" si="45"/>
        <v>2029</v>
      </c>
      <c r="R61" s="33">
        <f t="shared" si="45"/>
        <v>2030</v>
      </c>
      <c r="S61" s="33" t="str">
        <f t="shared" si="45"/>
        <v/>
      </c>
      <c r="T61" s="33" t="str">
        <f t="shared" si="45"/>
        <v/>
      </c>
      <c r="U61" s="33" t="str">
        <f t="shared" si="45"/>
        <v/>
      </c>
      <c r="V61" s="33" t="str">
        <f t="shared" si="45"/>
        <v/>
      </c>
      <c r="W61" s="33" t="str">
        <f t="shared" si="45"/>
        <v/>
      </c>
      <c r="X61" s="33" t="str">
        <f t="shared" si="45"/>
        <v/>
      </c>
      <c r="Y61" s="33" t="str">
        <f t="shared" si="45"/>
        <v/>
      </c>
      <c r="Z61" s="33" t="str">
        <f t="shared" si="45"/>
        <v/>
      </c>
      <c r="AA61" s="33" t="str">
        <f t="shared" si="45"/>
        <v/>
      </c>
      <c r="AB61" s="33" t="str">
        <f t="shared" si="45"/>
        <v/>
      </c>
      <c r="AC61" s="33" t="str">
        <f t="shared" si="45"/>
        <v/>
      </c>
      <c r="AD61" s="33" t="str">
        <f t="shared" si="45"/>
        <v/>
      </c>
      <c r="AE61" s="33" t="str">
        <f t="shared" si="45"/>
        <v/>
      </c>
      <c r="AF61" s="33" t="str">
        <f t="shared" si="45"/>
        <v/>
      </c>
      <c r="AG61" s="33" t="str">
        <f t="shared" si="45"/>
        <v/>
      </c>
      <c r="AH61" s="5"/>
      <c r="AI61" s="5"/>
      <c r="AJ61" s="5"/>
      <c r="AN61" s="5"/>
    </row>
    <row r="62" spans="1:40">
      <c r="A62" s="42">
        <v>2</v>
      </c>
      <c r="B62" s="29" t="s">
        <v>442</v>
      </c>
      <c r="C62" s="30" t="s">
        <v>1</v>
      </c>
      <c r="D62" s="453" t="str">
        <f>IF(Dane!D36="","",Dane!D36)</f>
        <v/>
      </c>
      <c r="E62" s="453" t="str">
        <f>IF(Dane!E36="","",Dane!E36)</f>
        <v/>
      </c>
      <c r="F62" s="453" t="str">
        <f>IF(Dane!F36="","",Dane!F36)</f>
        <v/>
      </c>
      <c r="G62" s="453" t="str">
        <f>IF(Dane!G36="","",Dane!G36)</f>
        <v/>
      </c>
      <c r="H62" s="453" t="str">
        <f>IF(Dane!H36="","",Dane!H36)</f>
        <v/>
      </c>
      <c r="I62" s="453" t="str">
        <f>IF(Dane!I36="","",Dane!I36)</f>
        <v/>
      </c>
      <c r="J62" s="453" t="str">
        <f>IF(Dane!J36="","",Dane!J36)</f>
        <v/>
      </c>
      <c r="K62" s="453" t="str">
        <f>IF(Dane!K36="","",Dane!K36)</f>
        <v/>
      </c>
      <c r="L62" s="453" t="str">
        <f>IF(Dane!L36="","",Dane!L36)</f>
        <v/>
      </c>
      <c r="M62" s="453" t="str">
        <f>IF(Dane!M36="","",Dane!M36)</f>
        <v/>
      </c>
      <c r="N62" s="453" t="str">
        <f>IF(Dane!N36="","",Dane!N36)</f>
        <v/>
      </c>
      <c r="O62" s="453" t="str">
        <f>IF(Dane!O36="","",Dane!O36)</f>
        <v/>
      </c>
      <c r="P62" s="453" t="str">
        <f>IF(Dane!P36="","",Dane!P36)</f>
        <v/>
      </c>
      <c r="Q62" s="453" t="str">
        <f>IF(Dane!Q36="","",Dane!Q36)</f>
        <v/>
      </c>
      <c r="R62" s="453" t="str">
        <f>IF(Dane!R36="","",Dane!R36)</f>
        <v/>
      </c>
      <c r="S62" s="453" t="str">
        <f>IF(Dane!S36="","",Dane!S36)</f>
        <v/>
      </c>
      <c r="T62" s="453" t="str">
        <f>IF(Dane!T36="","",Dane!T36)</f>
        <v/>
      </c>
      <c r="U62" s="453" t="str">
        <f>IF(Dane!U36="","",Dane!U36)</f>
        <v/>
      </c>
      <c r="V62" s="453" t="str">
        <f>IF(Dane!V36="","",Dane!V36)</f>
        <v/>
      </c>
      <c r="W62" s="453" t="str">
        <f>IF(Dane!W36="","",Dane!W36)</f>
        <v/>
      </c>
      <c r="X62" s="453" t="str">
        <f>IF(Dane!X36="","",Dane!X36)</f>
        <v/>
      </c>
      <c r="Y62" s="453" t="str">
        <f>IF(Dane!Y36="","",Dane!Y36)</f>
        <v/>
      </c>
      <c r="Z62" s="453" t="str">
        <f>IF(Dane!Z36="","",Dane!Z36)</f>
        <v/>
      </c>
      <c r="AA62" s="453" t="str">
        <f>IF(Dane!AA36="","",Dane!AA36)</f>
        <v/>
      </c>
      <c r="AB62" s="453" t="str">
        <f>IF(Dane!AB36="","",Dane!AB36)</f>
        <v/>
      </c>
      <c r="AC62" s="453" t="str">
        <f>IF(Dane!AC36="","",Dane!AC36)</f>
        <v/>
      </c>
      <c r="AD62" s="453" t="str">
        <f>IF(Dane!AD36="","",Dane!AD36)</f>
        <v/>
      </c>
      <c r="AE62" s="453" t="str">
        <f>IF(Dane!AE36="","",Dane!AE36)</f>
        <v/>
      </c>
      <c r="AF62" s="453" t="str">
        <f>IF(Dane!AF36="","",Dane!AF36)</f>
        <v/>
      </c>
      <c r="AG62" s="453" t="str">
        <f>IF(Dane!AG36="","",Dane!AG36)</f>
        <v/>
      </c>
      <c r="AH62" s="5"/>
      <c r="AI62" s="5"/>
      <c r="AJ62" s="5"/>
      <c r="AN62" s="5"/>
    </row>
    <row r="63" spans="1:40">
      <c r="A63" s="42">
        <v>3</v>
      </c>
      <c r="B63" s="29" t="s">
        <v>443</v>
      </c>
      <c r="C63" s="30" t="s">
        <v>1</v>
      </c>
      <c r="D63" s="454" t="str">
        <f>IF(Dane!D37="","",Dane!D37)</f>
        <v/>
      </c>
      <c r="E63" s="454" t="str">
        <f>IF(Dane!E37="","",Dane!E37)</f>
        <v/>
      </c>
      <c r="F63" s="454" t="str">
        <f>IF(Dane!F37="","",Dane!F37)</f>
        <v/>
      </c>
      <c r="G63" s="454" t="str">
        <f>IF(Dane!G37="","",Dane!G37)</f>
        <v/>
      </c>
      <c r="H63" s="454" t="str">
        <f>IF(Dane!H37="","",Dane!H37)</f>
        <v/>
      </c>
      <c r="I63" s="454" t="str">
        <f>IF(Dane!I37="","",Dane!I37)</f>
        <v/>
      </c>
      <c r="J63" s="454" t="str">
        <f>IF(Dane!J37="","",Dane!J37)</f>
        <v/>
      </c>
      <c r="K63" s="454" t="str">
        <f>IF(Dane!K37="","",Dane!K37)</f>
        <v/>
      </c>
      <c r="L63" s="454" t="str">
        <f>IF(Dane!L37="","",Dane!L37)</f>
        <v/>
      </c>
      <c r="M63" s="454" t="str">
        <f>IF(Dane!M37="","",Dane!M37)</f>
        <v/>
      </c>
      <c r="N63" s="454" t="str">
        <f>IF(Dane!N37="","",Dane!N37)</f>
        <v/>
      </c>
      <c r="O63" s="454" t="str">
        <f>IF(Dane!O37="","",Dane!O37)</f>
        <v/>
      </c>
      <c r="P63" s="454" t="str">
        <f>IF(Dane!P37="","",Dane!P37)</f>
        <v/>
      </c>
      <c r="Q63" s="454" t="str">
        <f>IF(Dane!Q37="","",Dane!Q37)</f>
        <v/>
      </c>
      <c r="R63" s="454" t="str">
        <f>IF(Dane!R37="","",Dane!R37)</f>
        <v/>
      </c>
      <c r="S63" s="454" t="str">
        <f>IF(Dane!S37="","",Dane!S37)</f>
        <v/>
      </c>
      <c r="T63" s="454" t="str">
        <f>IF(Dane!T37="","",Dane!T37)</f>
        <v/>
      </c>
      <c r="U63" s="454" t="str">
        <f>IF(Dane!U37="","",Dane!U37)</f>
        <v/>
      </c>
      <c r="V63" s="454" t="str">
        <f>IF(Dane!V37="","",Dane!V37)</f>
        <v/>
      </c>
      <c r="W63" s="454" t="str">
        <f>IF(Dane!W37="","",Dane!W37)</f>
        <v/>
      </c>
      <c r="X63" s="454" t="str">
        <f>IF(Dane!X37="","",Dane!X37)</f>
        <v/>
      </c>
      <c r="Y63" s="454" t="str">
        <f>IF(Dane!Y37="","",Dane!Y37)</f>
        <v/>
      </c>
      <c r="Z63" s="454" t="str">
        <f>IF(Dane!Z37="","",Dane!Z37)</f>
        <v/>
      </c>
      <c r="AA63" s="454" t="str">
        <f>IF(Dane!AA37="","",Dane!AA37)</f>
        <v/>
      </c>
      <c r="AB63" s="454" t="str">
        <f>IF(Dane!AB37="","",Dane!AB37)</f>
        <v/>
      </c>
      <c r="AC63" s="454" t="str">
        <f>IF(Dane!AC37="","",Dane!AC37)</f>
        <v/>
      </c>
      <c r="AD63" s="454" t="str">
        <f>IF(Dane!AD37="","",Dane!AD37)</f>
        <v/>
      </c>
      <c r="AE63" s="454" t="str">
        <f>IF(Dane!AE37="","",Dane!AE37)</f>
        <v/>
      </c>
      <c r="AF63" s="454" t="str">
        <f>IF(Dane!AF37="","",Dane!AF37)</f>
        <v/>
      </c>
      <c r="AG63" s="454" t="str">
        <f>IF(Dane!AG37="","",Dane!AG37)</f>
        <v/>
      </c>
      <c r="AH63" s="5"/>
      <c r="AI63" s="5"/>
      <c r="AJ63" s="5"/>
      <c r="AN63" s="5"/>
    </row>
    <row r="64" spans="1:40">
      <c r="A64" s="43">
        <v>4</v>
      </c>
      <c r="B64" s="31" t="s">
        <v>444</v>
      </c>
      <c r="C64" s="32" t="s">
        <v>1</v>
      </c>
      <c r="D64" s="455" t="str">
        <f>IF(Dane!D38="","",Dane!D38)</f>
        <v/>
      </c>
      <c r="E64" s="455" t="str">
        <f>IF(Dane!E38="","",Dane!E38)</f>
        <v/>
      </c>
      <c r="F64" s="455" t="str">
        <f>IF(Dane!F38="","",Dane!F38)</f>
        <v/>
      </c>
      <c r="G64" s="455" t="str">
        <f>IF(Dane!G38="","",Dane!G38)</f>
        <v/>
      </c>
      <c r="H64" s="455" t="str">
        <f>IF(Dane!H38="","",Dane!H38)</f>
        <v/>
      </c>
      <c r="I64" s="455" t="str">
        <f>IF(Dane!I38="","",Dane!I38)</f>
        <v/>
      </c>
      <c r="J64" s="455" t="str">
        <f>IF(Dane!J38="","",Dane!J38)</f>
        <v/>
      </c>
      <c r="K64" s="455" t="str">
        <f>IF(Dane!K38="","",Dane!K38)</f>
        <v/>
      </c>
      <c r="L64" s="455" t="str">
        <f>IF(Dane!L38="","",Dane!L38)</f>
        <v/>
      </c>
      <c r="M64" s="455" t="str">
        <f>IF(Dane!M38="","",Dane!M38)</f>
        <v/>
      </c>
      <c r="N64" s="455" t="str">
        <f>IF(Dane!N38="","",Dane!N38)</f>
        <v/>
      </c>
      <c r="O64" s="455" t="str">
        <f>IF(Dane!O38="","",Dane!O38)</f>
        <v/>
      </c>
      <c r="P64" s="455" t="str">
        <f>IF(Dane!P38="","",Dane!P38)</f>
        <v/>
      </c>
      <c r="Q64" s="455" t="str">
        <f>IF(Dane!Q38="","",Dane!Q38)</f>
        <v/>
      </c>
      <c r="R64" s="455" t="str">
        <f>IF(Dane!R38="","",Dane!R38)</f>
        <v/>
      </c>
      <c r="S64" s="455" t="str">
        <f>IF(Dane!S38="","",Dane!S38)</f>
        <v/>
      </c>
      <c r="T64" s="455" t="str">
        <f>IF(Dane!T38="","",Dane!T38)</f>
        <v/>
      </c>
      <c r="U64" s="455" t="str">
        <f>IF(Dane!U38="","",Dane!U38)</f>
        <v/>
      </c>
      <c r="V64" s="455" t="str">
        <f>IF(Dane!V38="","",Dane!V38)</f>
        <v/>
      </c>
      <c r="W64" s="455" t="str">
        <f>IF(Dane!W38="","",Dane!W38)</f>
        <v/>
      </c>
      <c r="X64" s="455" t="str">
        <f>IF(Dane!X38="","",Dane!X38)</f>
        <v/>
      </c>
      <c r="Y64" s="455" t="str">
        <f>IF(Dane!Y38="","",Dane!Y38)</f>
        <v/>
      </c>
      <c r="Z64" s="455" t="str">
        <f>IF(Dane!Z38="","",Dane!Z38)</f>
        <v/>
      </c>
      <c r="AA64" s="455" t="str">
        <f>IF(Dane!AA38="","",Dane!AA38)</f>
        <v/>
      </c>
      <c r="AB64" s="455" t="str">
        <f>IF(Dane!AB38="","",Dane!AB38)</f>
        <v/>
      </c>
      <c r="AC64" s="455" t="str">
        <f>IF(Dane!AC38="","",Dane!AC38)</f>
        <v/>
      </c>
      <c r="AD64" s="455" t="str">
        <f>IF(Dane!AD38="","",Dane!AD38)</f>
        <v/>
      </c>
      <c r="AE64" s="455" t="str">
        <f>IF(Dane!AE38="","",Dane!AE38)</f>
        <v/>
      </c>
      <c r="AF64" s="455" t="str">
        <f>IF(Dane!AF38="","",Dane!AF38)</f>
        <v/>
      </c>
      <c r="AG64" s="455" t="str">
        <f>IF(Dane!AG38="","",Dane!AG38)</f>
        <v/>
      </c>
      <c r="AH64" s="5"/>
      <c r="AI64" s="5"/>
      <c r="AJ64" s="5"/>
      <c r="AN64" s="5"/>
    </row>
    <row r="65" spans="1:66" s="13" customFormat="1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66" s="70" customFormat="1">
      <c r="A66" s="45" t="s">
        <v>10</v>
      </c>
      <c r="B66" s="177" t="s">
        <v>2</v>
      </c>
      <c r="C66" s="171" t="s">
        <v>0</v>
      </c>
      <c r="D66" s="173">
        <f t="shared" ref="D66:AG66" si="46">IF(D$55="","",D$55)</f>
        <v>2016</v>
      </c>
      <c r="E66" s="173">
        <f t="shared" si="46"/>
        <v>2017</v>
      </c>
      <c r="F66" s="173">
        <f t="shared" si="46"/>
        <v>2018</v>
      </c>
      <c r="G66" s="173">
        <f t="shared" si="46"/>
        <v>2019</v>
      </c>
      <c r="H66" s="173">
        <f t="shared" si="46"/>
        <v>2020</v>
      </c>
      <c r="I66" s="173">
        <f t="shared" si="46"/>
        <v>2021</v>
      </c>
      <c r="J66" s="173">
        <f t="shared" si="46"/>
        <v>2022</v>
      </c>
      <c r="K66" s="173">
        <f t="shared" si="46"/>
        <v>2023</v>
      </c>
      <c r="L66" s="173">
        <f t="shared" si="46"/>
        <v>2024</v>
      </c>
      <c r="M66" s="173">
        <f t="shared" si="46"/>
        <v>2025</v>
      </c>
      <c r="N66" s="173">
        <f t="shared" si="46"/>
        <v>2026</v>
      </c>
      <c r="O66" s="173">
        <f t="shared" si="46"/>
        <v>2027</v>
      </c>
      <c r="P66" s="173">
        <f t="shared" si="46"/>
        <v>2028</v>
      </c>
      <c r="Q66" s="173">
        <f t="shared" si="46"/>
        <v>2029</v>
      </c>
      <c r="R66" s="173">
        <f t="shared" si="46"/>
        <v>2030</v>
      </c>
      <c r="S66" s="173" t="str">
        <f t="shared" si="46"/>
        <v/>
      </c>
      <c r="T66" s="173" t="str">
        <f t="shared" si="46"/>
        <v/>
      </c>
      <c r="U66" s="173" t="str">
        <f t="shared" si="46"/>
        <v/>
      </c>
      <c r="V66" s="173" t="str">
        <f t="shared" si="46"/>
        <v/>
      </c>
      <c r="W66" s="173" t="str">
        <f t="shared" si="46"/>
        <v/>
      </c>
      <c r="X66" s="173" t="str">
        <f t="shared" si="46"/>
        <v/>
      </c>
      <c r="Y66" s="173" t="str">
        <f t="shared" si="46"/>
        <v/>
      </c>
      <c r="Z66" s="173" t="str">
        <f t="shared" si="46"/>
        <v/>
      </c>
      <c r="AA66" s="173" t="str">
        <f t="shared" si="46"/>
        <v/>
      </c>
      <c r="AB66" s="173" t="str">
        <f t="shared" si="46"/>
        <v/>
      </c>
      <c r="AC66" s="173" t="str">
        <f t="shared" si="46"/>
        <v/>
      </c>
      <c r="AD66" s="173" t="str">
        <f t="shared" si="46"/>
        <v/>
      </c>
      <c r="AE66" s="173" t="str">
        <f t="shared" si="46"/>
        <v/>
      </c>
      <c r="AF66" s="173" t="str">
        <f t="shared" si="46"/>
        <v/>
      </c>
      <c r="AG66" s="173" t="str">
        <f t="shared" si="46"/>
        <v/>
      </c>
    </row>
    <row r="67" spans="1:66" s="70" customFormat="1">
      <c r="A67" s="110">
        <v>2</v>
      </c>
      <c r="B67" s="111" t="s">
        <v>445</v>
      </c>
      <c r="C67" s="180" t="s">
        <v>1</v>
      </c>
      <c r="D67" s="453" t="str">
        <f>IF(Dane!D41="","",Dane!D41)</f>
        <v/>
      </c>
      <c r="E67" s="453" t="str">
        <f>IF(Dane!E41="","",Dane!E41)</f>
        <v/>
      </c>
      <c r="F67" s="453" t="str">
        <f>IF(Dane!F41="","",Dane!F41)</f>
        <v/>
      </c>
      <c r="G67" s="453" t="str">
        <f>IF(Dane!G41="","",Dane!G41)</f>
        <v/>
      </c>
      <c r="H67" s="453" t="str">
        <f>IF(Dane!H41="","",Dane!H41)</f>
        <v/>
      </c>
      <c r="I67" s="453" t="str">
        <f>IF(Dane!I41="","",Dane!I41)</f>
        <v/>
      </c>
      <c r="J67" s="453" t="str">
        <f>IF(Dane!J41="","",Dane!J41)</f>
        <v/>
      </c>
      <c r="K67" s="453" t="str">
        <f>IF(Dane!K41="","",Dane!K41)</f>
        <v/>
      </c>
      <c r="L67" s="453" t="str">
        <f>IF(Dane!L41="","",Dane!L41)</f>
        <v/>
      </c>
      <c r="M67" s="453" t="str">
        <f>IF(Dane!M41="","",Dane!M41)</f>
        <v/>
      </c>
      <c r="N67" s="453" t="str">
        <f>IF(Dane!N41="","",Dane!N41)</f>
        <v/>
      </c>
      <c r="O67" s="453" t="str">
        <f>IF(Dane!O41="","",Dane!O41)</f>
        <v/>
      </c>
      <c r="P67" s="453" t="str">
        <f>IF(Dane!P41="","",Dane!P41)</f>
        <v/>
      </c>
      <c r="Q67" s="453" t="str">
        <f>IF(Dane!Q41="","",Dane!Q41)</f>
        <v/>
      </c>
      <c r="R67" s="453" t="str">
        <f>IF(Dane!R41="","",Dane!R41)</f>
        <v/>
      </c>
      <c r="S67" s="453" t="str">
        <f>IF(Dane!S41="","",Dane!S41)</f>
        <v/>
      </c>
      <c r="T67" s="453" t="str">
        <f>IF(Dane!T41="","",Dane!T41)</f>
        <v/>
      </c>
      <c r="U67" s="453" t="str">
        <f>IF(Dane!U41="","",Dane!U41)</f>
        <v/>
      </c>
      <c r="V67" s="453" t="str">
        <f>IF(Dane!V41="","",Dane!V41)</f>
        <v/>
      </c>
      <c r="W67" s="453" t="str">
        <f>IF(Dane!W41="","",Dane!W41)</f>
        <v/>
      </c>
      <c r="X67" s="453" t="str">
        <f>IF(Dane!X41="","",Dane!X41)</f>
        <v/>
      </c>
      <c r="Y67" s="453" t="str">
        <f>IF(Dane!Y41="","",Dane!Y41)</f>
        <v/>
      </c>
      <c r="Z67" s="453" t="str">
        <f>IF(Dane!Z41="","",Dane!Z41)</f>
        <v/>
      </c>
      <c r="AA67" s="453" t="str">
        <f>IF(Dane!AA41="","",Dane!AA41)</f>
        <v/>
      </c>
      <c r="AB67" s="453" t="str">
        <f>IF(Dane!AB41="","",Dane!AB41)</f>
        <v/>
      </c>
      <c r="AC67" s="453" t="str">
        <f>IF(Dane!AC41="","",Dane!AC41)</f>
        <v/>
      </c>
      <c r="AD67" s="453" t="str">
        <f>IF(Dane!AD41="","",Dane!AD41)</f>
        <v/>
      </c>
      <c r="AE67" s="453" t="str">
        <f>IF(Dane!AE41="","",Dane!AE41)</f>
        <v/>
      </c>
      <c r="AF67" s="453" t="str">
        <f>IF(Dane!AF41="","",Dane!AF41)</f>
        <v/>
      </c>
      <c r="AG67" s="453" t="str">
        <f>IF(Dane!AG41="","",Dane!AG41)</f>
        <v/>
      </c>
    </row>
    <row r="68" spans="1:66" s="70" customFormat="1">
      <c r="A68" s="110">
        <v>3</v>
      </c>
      <c r="B68" s="111" t="s">
        <v>446</v>
      </c>
      <c r="C68" s="180" t="s">
        <v>1</v>
      </c>
      <c r="D68" s="454" t="str">
        <f>IF(Dane!D42="","",Dane!D42)</f>
        <v/>
      </c>
      <c r="E68" s="454" t="str">
        <f>IF(Dane!E42="","",Dane!E42)</f>
        <v/>
      </c>
      <c r="F68" s="454" t="str">
        <f>IF(Dane!F42="","",Dane!F42)</f>
        <v/>
      </c>
      <c r="G68" s="454" t="str">
        <f>IF(Dane!G42="","",Dane!G42)</f>
        <v/>
      </c>
      <c r="H68" s="454" t="str">
        <f>IF(Dane!H42="","",Dane!H42)</f>
        <v/>
      </c>
      <c r="I68" s="454" t="str">
        <f>IF(Dane!I42="","",Dane!I42)</f>
        <v/>
      </c>
      <c r="J68" s="454" t="str">
        <f>IF(Dane!J42="","",Dane!J42)</f>
        <v/>
      </c>
      <c r="K68" s="454" t="str">
        <f>IF(Dane!K42="","",Dane!K42)</f>
        <v/>
      </c>
      <c r="L68" s="454" t="str">
        <f>IF(Dane!L42="","",Dane!L42)</f>
        <v/>
      </c>
      <c r="M68" s="454" t="str">
        <f>IF(Dane!M42="","",Dane!M42)</f>
        <v/>
      </c>
      <c r="N68" s="454" t="str">
        <f>IF(Dane!N42="","",Dane!N42)</f>
        <v/>
      </c>
      <c r="O68" s="454" t="str">
        <f>IF(Dane!O42="","",Dane!O42)</f>
        <v/>
      </c>
      <c r="P68" s="454" t="str">
        <f>IF(Dane!P42="","",Dane!P42)</f>
        <v/>
      </c>
      <c r="Q68" s="454" t="str">
        <f>IF(Dane!Q42="","",Dane!Q42)</f>
        <v/>
      </c>
      <c r="R68" s="454" t="str">
        <f>IF(Dane!R42="","",Dane!R42)</f>
        <v/>
      </c>
      <c r="S68" s="454" t="str">
        <f>IF(Dane!S42="","",Dane!S42)</f>
        <v/>
      </c>
      <c r="T68" s="454" t="str">
        <f>IF(Dane!T42="","",Dane!T42)</f>
        <v/>
      </c>
      <c r="U68" s="454" t="str">
        <f>IF(Dane!U42="","",Dane!U42)</f>
        <v/>
      </c>
      <c r="V68" s="454" t="str">
        <f>IF(Dane!V42="","",Dane!V42)</f>
        <v/>
      </c>
      <c r="W68" s="454" t="str">
        <f>IF(Dane!W42="","",Dane!W42)</f>
        <v/>
      </c>
      <c r="X68" s="454" t="str">
        <f>IF(Dane!X42="","",Dane!X42)</f>
        <v/>
      </c>
      <c r="Y68" s="454" t="str">
        <f>IF(Dane!Y42="","",Dane!Y42)</f>
        <v/>
      </c>
      <c r="Z68" s="454" t="str">
        <f>IF(Dane!Z42="","",Dane!Z42)</f>
        <v/>
      </c>
      <c r="AA68" s="454" t="str">
        <f>IF(Dane!AA42="","",Dane!AA42)</f>
        <v/>
      </c>
      <c r="AB68" s="454" t="str">
        <f>IF(Dane!AB42="","",Dane!AB42)</f>
        <v/>
      </c>
      <c r="AC68" s="454" t="str">
        <f>IF(Dane!AC42="","",Dane!AC42)</f>
        <v/>
      </c>
      <c r="AD68" s="454" t="str">
        <f>IF(Dane!AD42="","",Dane!AD42)</f>
        <v/>
      </c>
      <c r="AE68" s="454" t="str">
        <f>IF(Dane!AE42="","",Dane!AE42)</f>
        <v/>
      </c>
      <c r="AF68" s="454" t="str">
        <f>IF(Dane!AF42="","",Dane!AF42)</f>
        <v/>
      </c>
      <c r="AG68" s="454" t="str">
        <f>IF(Dane!AG42="","",Dane!AG42)</f>
        <v/>
      </c>
    </row>
    <row r="69" spans="1:66" s="70" customFormat="1">
      <c r="A69" s="123">
        <v>4</v>
      </c>
      <c r="B69" s="181" t="s">
        <v>447</v>
      </c>
      <c r="C69" s="182" t="s">
        <v>1</v>
      </c>
      <c r="D69" s="455" t="str">
        <f>IF(Dane!D43="","",Dane!D43)</f>
        <v/>
      </c>
      <c r="E69" s="455" t="str">
        <f>IF(Dane!E43="","",Dane!E43)</f>
        <v/>
      </c>
      <c r="F69" s="455" t="str">
        <f>IF(Dane!F43="","",Dane!F43)</f>
        <v/>
      </c>
      <c r="G69" s="455" t="str">
        <f>IF(Dane!G43="","",Dane!G43)</f>
        <v/>
      </c>
      <c r="H69" s="455" t="str">
        <f>IF(Dane!H43="","",Dane!H43)</f>
        <v/>
      </c>
      <c r="I69" s="455" t="str">
        <f>IF(Dane!I43="","",Dane!I43)</f>
        <v/>
      </c>
      <c r="J69" s="455" t="str">
        <f>IF(Dane!J43="","",Dane!J43)</f>
        <v/>
      </c>
      <c r="K69" s="455" t="str">
        <f>IF(Dane!K43="","",Dane!K43)</f>
        <v/>
      </c>
      <c r="L69" s="455" t="str">
        <f>IF(Dane!L43="","",Dane!L43)</f>
        <v/>
      </c>
      <c r="M69" s="455" t="str">
        <f>IF(Dane!M43="","",Dane!M43)</f>
        <v/>
      </c>
      <c r="N69" s="455" t="str">
        <f>IF(Dane!N43="","",Dane!N43)</f>
        <v/>
      </c>
      <c r="O69" s="455" t="str">
        <f>IF(Dane!O43="","",Dane!O43)</f>
        <v/>
      </c>
      <c r="P69" s="455" t="str">
        <f>IF(Dane!P43="","",Dane!P43)</f>
        <v/>
      </c>
      <c r="Q69" s="455" t="str">
        <f>IF(Dane!Q43="","",Dane!Q43)</f>
        <v/>
      </c>
      <c r="R69" s="455" t="str">
        <f>IF(Dane!R43="","",Dane!R43)</f>
        <v/>
      </c>
      <c r="S69" s="455" t="str">
        <f>IF(Dane!S43="","",Dane!S43)</f>
        <v/>
      </c>
      <c r="T69" s="455" t="str">
        <f>IF(Dane!T43="","",Dane!T43)</f>
        <v/>
      </c>
      <c r="U69" s="455" t="str">
        <f>IF(Dane!U43="","",Dane!U43)</f>
        <v/>
      </c>
      <c r="V69" s="455" t="str">
        <f>IF(Dane!V43="","",Dane!V43)</f>
        <v/>
      </c>
      <c r="W69" s="455" t="str">
        <f>IF(Dane!W43="","",Dane!W43)</f>
        <v/>
      </c>
      <c r="X69" s="455" t="str">
        <f>IF(Dane!X43="","",Dane!X43)</f>
        <v/>
      </c>
      <c r="Y69" s="455" t="str">
        <f>IF(Dane!Y43="","",Dane!Y43)</f>
        <v/>
      </c>
      <c r="Z69" s="455" t="str">
        <f>IF(Dane!Z43="","",Dane!Z43)</f>
        <v/>
      </c>
      <c r="AA69" s="455" t="str">
        <f>IF(Dane!AA43="","",Dane!AA43)</f>
        <v/>
      </c>
      <c r="AB69" s="455" t="str">
        <f>IF(Dane!AB43="","",Dane!AB43)</f>
        <v/>
      </c>
      <c r="AC69" s="455" t="str">
        <f>IF(Dane!AC43="","",Dane!AC43)</f>
        <v/>
      </c>
      <c r="AD69" s="455" t="str">
        <f>IF(Dane!AD43="","",Dane!AD43)</f>
        <v/>
      </c>
      <c r="AE69" s="455" t="str">
        <f>IF(Dane!AE43="","",Dane!AE43)</f>
        <v/>
      </c>
      <c r="AF69" s="455" t="str">
        <f>IF(Dane!AF43="","",Dane!AF43)</f>
        <v/>
      </c>
      <c r="AG69" s="455" t="str">
        <f>IF(Dane!AG43="","",Dane!AG43)</f>
        <v/>
      </c>
    </row>
    <row r="70" spans="1:66" s="50" customFormat="1" ht="21" customHeight="1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66" s="70" customFormat="1">
      <c r="A71" s="109">
        <v>1</v>
      </c>
      <c r="B71" s="178" t="s">
        <v>66</v>
      </c>
      <c r="C71" s="179" t="s">
        <v>92</v>
      </c>
      <c r="D71" s="133">
        <v>0</v>
      </c>
      <c r="E71" s="133">
        <f>IF(E$55="","",D71+1)</f>
        <v>1</v>
      </c>
      <c r="F71" s="133">
        <f t="shared" ref="F71:AG71" si="47">IF(F$55="","",E71+1)</f>
        <v>2</v>
      </c>
      <c r="G71" s="133">
        <f t="shared" si="47"/>
        <v>3</v>
      </c>
      <c r="H71" s="133">
        <f t="shared" si="47"/>
        <v>4</v>
      </c>
      <c r="I71" s="133">
        <f t="shared" si="47"/>
        <v>5</v>
      </c>
      <c r="J71" s="133">
        <f t="shared" si="47"/>
        <v>6</v>
      </c>
      <c r="K71" s="133">
        <f t="shared" si="47"/>
        <v>7</v>
      </c>
      <c r="L71" s="133">
        <f t="shared" si="47"/>
        <v>8</v>
      </c>
      <c r="M71" s="133">
        <f t="shared" si="47"/>
        <v>9</v>
      </c>
      <c r="N71" s="133">
        <f t="shared" si="47"/>
        <v>10</v>
      </c>
      <c r="O71" s="133">
        <f t="shared" si="47"/>
        <v>11</v>
      </c>
      <c r="P71" s="133">
        <f t="shared" si="47"/>
        <v>12</v>
      </c>
      <c r="Q71" s="133">
        <f t="shared" si="47"/>
        <v>13</v>
      </c>
      <c r="R71" s="133">
        <f t="shared" si="47"/>
        <v>14</v>
      </c>
      <c r="S71" s="133" t="str">
        <f t="shared" si="47"/>
        <v/>
      </c>
      <c r="T71" s="133" t="str">
        <f t="shared" si="47"/>
        <v/>
      </c>
      <c r="U71" s="133" t="str">
        <f t="shared" si="47"/>
        <v/>
      </c>
      <c r="V71" s="133" t="str">
        <f t="shared" si="47"/>
        <v/>
      </c>
      <c r="W71" s="133" t="str">
        <f t="shared" si="47"/>
        <v/>
      </c>
      <c r="X71" s="133" t="str">
        <f t="shared" si="47"/>
        <v/>
      </c>
      <c r="Y71" s="133" t="str">
        <f t="shared" si="47"/>
        <v/>
      </c>
      <c r="Z71" s="133" t="str">
        <f t="shared" si="47"/>
        <v/>
      </c>
      <c r="AA71" s="133" t="str">
        <f t="shared" si="47"/>
        <v/>
      </c>
      <c r="AB71" s="133" t="str">
        <f t="shared" si="47"/>
        <v/>
      </c>
      <c r="AC71" s="133" t="str">
        <f t="shared" si="47"/>
        <v/>
      </c>
      <c r="AD71" s="133" t="str">
        <f t="shared" si="47"/>
        <v/>
      </c>
      <c r="AE71" s="133" t="str">
        <f t="shared" si="47"/>
        <v/>
      </c>
      <c r="AF71" s="133" t="str">
        <f t="shared" si="47"/>
        <v/>
      </c>
      <c r="AG71" s="133" t="str">
        <f t="shared" si="47"/>
        <v/>
      </c>
    </row>
    <row r="72" spans="1:66" s="70" customFormat="1">
      <c r="A72" s="110">
        <v>2</v>
      </c>
      <c r="B72" s="111" t="s">
        <v>70</v>
      </c>
      <c r="C72" s="180" t="s">
        <v>4</v>
      </c>
      <c r="D72" s="183">
        <f t="shared" ref="D72:AG72" si="48">IF(D$71="","",1/(1+$D$37)^D$71)</f>
        <v>1</v>
      </c>
      <c r="E72" s="184">
        <f t="shared" si="48"/>
        <v>0.96153846153846145</v>
      </c>
      <c r="F72" s="184">
        <f t="shared" si="48"/>
        <v>0.92455621301775137</v>
      </c>
      <c r="G72" s="184">
        <f t="shared" si="48"/>
        <v>0.88899635867091487</v>
      </c>
      <c r="H72" s="184">
        <f t="shared" si="48"/>
        <v>0.85480419102972571</v>
      </c>
      <c r="I72" s="184">
        <f t="shared" si="48"/>
        <v>0.82192710675935154</v>
      </c>
      <c r="J72" s="184">
        <f t="shared" si="48"/>
        <v>0.79031452573014571</v>
      </c>
      <c r="K72" s="184">
        <f t="shared" si="48"/>
        <v>0.75991781320206331</v>
      </c>
      <c r="L72" s="184">
        <f t="shared" si="48"/>
        <v>0.73069020500198378</v>
      </c>
      <c r="M72" s="184">
        <f t="shared" si="48"/>
        <v>0.70258673557883045</v>
      </c>
      <c r="N72" s="184">
        <f t="shared" si="48"/>
        <v>0.67556416882579851</v>
      </c>
      <c r="O72" s="184">
        <f t="shared" si="48"/>
        <v>0.6495809315632679</v>
      </c>
      <c r="P72" s="184">
        <f t="shared" si="48"/>
        <v>0.62459704958006512</v>
      </c>
      <c r="Q72" s="184">
        <f t="shared" si="48"/>
        <v>0.600574086134678</v>
      </c>
      <c r="R72" s="184">
        <f t="shared" si="48"/>
        <v>0.57747508282180582</v>
      </c>
      <c r="S72" s="184" t="str">
        <f t="shared" si="48"/>
        <v/>
      </c>
      <c r="T72" s="184" t="str">
        <f t="shared" si="48"/>
        <v/>
      </c>
      <c r="U72" s="184" t="str">
        <f t="shared" si="48"/>
        <v/>
      </c>
      <c r="V72" s="184" t="str">
        <f t="shared" si="48"/>
        <v/>
      </c>
      <c r="W72" s="184" t="str">
        <f t="shared" si="48"/>
        <v/>
      </c>
      <c r="X72" s="184" t="str">
        <f t="shared" si="48"/>
        <v/>
      </c>
      <c r="Y72" s="184" t="str">
        <f t="shared" si="48"/>
        <v/>
      </c>
      <c r="Z72" s="184" t="str">
        <f t="shared" si="48"/>
        <v/>
      </c>
      <c r="AA72" s="184" t="str">
        <f t="shared" si="48"/>
        <v/>
      </c>
      <c r="AB72" s="184" t="str">
        <f t="shared" si="48"/>
        <v/>
      </c>
      <c r="AC72" s="184" t="str">
        <f t="shared" si="48"/>
        <v/>
      </c>
      <c r="AD72" s="184" t="str">
        <f t="shared" si="48"/>
        <v/>
      </c>
      <c r="AE72" s="184" t="str">
        <f t="shared" si="48"/>
        <v/>
      </c>
      <c r="AF72" s="184" t="str">
        <f t="shared" si="48"/>
        <v/>
      </c>
      <c r="AG72" s="184" t="str">
        <f t="shared" si="48"/>
        <v/>
      </c>
    </row>
    <row r="73" spans="1:66" s="70" customFormat="1" ht="12.75">
      <c r="A73" s="110">
        <v>4</v>
      </c>
      <c r="B73" s="111" t="s">
        <v>67</v>
      </c>
      <c r="C73" s="180" t="str">
        <f>CONCATENATE("zł/",$C$54)</f>
        <v>zł/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66" s="70" customFormat="1" ht="12.75">
      <c r="A74" s="110">
        <v>5</v>
      </c>
      <c r="B74" s="111" t="s">
        <v>68</v>
      </c>
      <c r="C74" s="180" t="str">
        <f>CONCATENATE("zł/",$C$54)</f>
        <v>zł/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2.75">
      <c r="A75" s="123">
        <v>6</v>
      </c>
      <c r="B75" s="181" t="s">
        <v>69</v>
      </c>
      <c r="C75" s="182" t="str">
        <f>CONCATENATE("zł/",$C$54)</f>
        <v>zł/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66" s="337" customFormat="1" ht="22.5" customHeight="1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66" s="374" customFormat="1" ht="24" customHeight="1">
      <c r="A77" s="373" t="s">
        <v>129</v>
      </c>
      <c r="B77" s="374" t="s">
        <v>130</v>
      </c>
    </row>
    <row r="78" spans="1:66" s="363" customFormat="1" ht="19.5" customHeight="1">
      <c r="A78" s="362"/>
      <c r="B78" s="363" t="s">
        <v>105</v>
      </c>
      <c r="AK78" s="363" t="s">
        <v>98</v>
      </c>
    </row>
    <row r="79" spans="1:66" s="1" customFormat="1" ht="11.25" customHeight="1">
      <c r="A79" s="653" t="s">
        <v>22</v>
      </c>
      <c r="B79" s="655" t="s">
        <v>146</v>
      </c>
      <c r="C79" s="651" t="s">
        <v>94</v>
      </c>
      <c r="D79" s="651" t="s">
        <v>61</v>
      </c>
      <c r="E79" s="661" t="s">
        <v>95</v>
      </c>
      <c r="F79" s="674" t="s">
        <v>112</v>
      </c>
      <c r="G79" s="385" t="str">
        <f>IF(D$55="","",IF(SUM(D181:$AG181)=0,"Faza oper.","Faza inwest."))</f>
        <v>Faza oper.</v>
      </c>
      <c r="H79" s="385" t="str">
        <f>IF(E$55="","",IF(SUM(E181:$AG181)=0,"Faza oper.","Faza inwest."))</f>
        <v>Faza oper.</v>
      </c>
      <c r="I79" s="385" t="str">
        <f>IF(F$55="","",IF(SUM(F181:$AG181)=0,"Faza oper.","Faza inwest."))</f>
        <v>Faza oper.</v>
      </c>
      <c r="J79" s="385" t="str">
        <f>IF(G$55="","",IF(SUM(G181:$AG181)=0,"Faza oper.","Faza inwest."))</f>
        <v>Faza oper.</v>
      </c>
      <c r="K79" s="385" t="str">
        <f>IF(H$55="","",IF(SUM(H181:$AG181)=0,"Faza oper.","Faza inwest."))</f>
        <v>Faza oper.</v>
      </c>
      <c r="L79" s="385" t="str">
        <f>IF(I$55="","",IF(SUM(I181:$AG181)=0,"Faza oper.","Faza inwest."))</f>
        <v>Faza oper.</v>
      </c>
      <c r="M79" s="385" t="str">
        <f>IF(J$55="","",IF(SUM(J181:$AG181)=0,"Faza oper.","Faza inwest."))</f>
        <v>Faza oper.</v>
      </c>
      <c r="N79" s="385" t="str">
        <f>IF(K$55="","",IF(SUM(K181:$AG181)=0,"Faza oper.","Faza inwest."))</f>
        <v>Faza oper.</v>
      </c>
      <c r="O79" s="385" t="str">
        <f>IF(L$55="","",IF(SUM(L181:$AG181)=0,"Faza oper.","Faza inwest."))</f>
        <v>Faza oper.</v>
      </c>
      <c r="P79" s="385" t="str">
        <f>IF(M$55="","",IF(SUM(M181:$AG181)=0,"Faza oper.","Faza inwest."))</f>
        <v>Faza oper.</v>
      </c>
      <c r="Q79" s="385" t="str">
        <f>IF(N$55="","",IF(SUM(N181:$AG181)=0,"Faza oper.","Faza inwest."))</f>
        <v>Faza oper.</v>
      </c>
      <c r="R79" s="385" t="str">
        <f>IF(O$55="","",IF(SUM(O181:$AG181)=0,"Faza oper.","Faza inwest."))</f>
        <v>Faza oper.</v>
      </c>
      <c r="S79" s="385" t="str">
        <f>IF(P$55="","",IF(SUM(P181:$AG181)=0,"Faza oper.","Faza inwest."))</f>
        <v>Faza oper.</v>
      </c>
      <c r="T79" s="385" t="str">
        <f>IF(Q$55="","",IF(SUM(Q181:$AG181)=0,"Faza oper.","Faza inwest."))</f>
        <v>Faza oper.</v>
      </c>
      <c r="U79" s="385" t="str">
        <f>IF(R$55="","",IF(SUM(R181:$AG181)=0,"Faza oper.","Faza inwest."))</f>
        <v>Faza oper.</v>
      </c>
      <c r="V79" s="385" t="str">
        <f>IF(S$55="","",IF(SUM(S181:$AG181)=0,"Faza oper.","Faza inwest."))</f>
        <v/>
      </c>
      <c r="W79" s="385" t="str">
        <f>IF(T$55="","",IF(SUM(T181:$AG181)=0,"Faza oper.","Faza inwest."))</f>
        <v/>
      </c>
      <c r="X79" s="385" t="str">
        <f>IF(U$55="","",IF(SUM(U181:$AG181)=0,"Faza oper.","Faza inwest."))</f>
        <v/>
      </c>
      <c r="Y79" s="385" t="str">
        <f>IF(V$55="","",IF(SUM(V181:$AG181)=0,"Faza oper.","Faza inwest."))</f>
        <v/>
      </c>
      <c r="Z79" s="385" t="str">
        <f>IF(W$55="","",IF(SUM(W181:$AG181)=0,"Faza oper.","Faza inwest."))</f>
        <v/>
      </c>
      <c r="AA79" s="385" t="str">
        <f>IF(X$55="","",IF(SUM(X181:$AG181)=0,"Faza oper.","Faza inwest."))</f>
        <v/>
      </c>
      <c r="AB79" s="385" t="str">
        <f>IF(Y$55="","",IF(SUM(Y181:$AG181)=0,"Faza oper.","Faza inwest."))</f>
        <v/>
      </c>
      <c r="AC79" s="385" t="str">
        <f>IF(Z$55="","",IF(SUM(Z181:$AG181)=0,"Faza oper.","Faza inwest."))</f>
        <v/>
      </c>
      <c r="AD79" s="385" t="str">
        <f>IF(AA$55="","",IF(SUM(AA181:$AG181)=0,"Faza oper.","Faza inwest."))</f>
        <v/>
      </c>
      <c r="AE79" s="385" t="str">
        <f>IF(AB$55="","",IF(SUM(AB181:$AG181)=0,"Faza oper.","Faza inwest."))</f>
        <v/>
      </c>
      <c r="AF79" s="385" t="str">
        <f>IF(AC$55="","",IF(SUM(AC181:$AG181)=0,"Faza oper.","Faza inwest."))</f>
        <v/>
      </c>
      <c r="AG79" s="385" t="str">
        <f>IF(AD$55="","",IF(SUM(AD181:$AG181)=0,"Faza oper.","Faza inwest."))</f>
        <v/>
      </c>
      <c r="AH79" s="385" t="str">
        <f>IF(AE$55="","",IF(SUM(AE181:$AG181)=0,"Faza oper.","Faza inwest."))</f>
        <v/>
      </c>
      <c r="AI79" s="385" t="str">
        <f>IF(AF$55="","",IF(SUM(AF181:$AG181)=0,"Faza oper.","Faza inwest."))</f>
        <v/>
      </c>
      <c r="AJ79" s="385" t="str">
        <f>IF(AG$55="","",IF(SUM(AG181:$AG181)=0,"Faza oper.","Faza inwest."))</f>
        <v/>
      </c>
      <c r="AK79" s="386" t="str">
        <f t="shared" ref="AK79:BN79" si="49">IF(G$79="","",G$79)</f>
        <v>Faza oper.</v>
      </c>
      <c r="AL79" s="386" t="str">
        <f t="shared" si="49"/>
        <v>Faza oper.</v>
      </c>
      <c r="AM79" s="386" t="str">
        <f t="shared" si="49"/>
        <v>Faza oper.</v>
      </c>
      <c r="AN79" s="386" t="str">
        <f t="shared" si="49"/>
        <v>Faza oper.</v>
      </c>
      <c r="AO79" s="386" t="str">
        <f t="shared" si="49"/>
        <v>Faza oper.</v>
      </c>
      <c r="AP79" s="386" t="str">
        <f t="shared" si="49"/>
        <v>Faza oper.</v>
      </c>
      <c r="AQ79" s="386" t="str">
        <f t="shared" si="49"/>
        <v>Faza oper.</v>
      </c>
      <c r="AR79" s="386" t="str">
        <f t="shared" si="49"/>
        <v>Faza oper.</v>
      </c>
      <c r="AS79" s="386" t="str">
        <f t="shared" si="49"/>
        <v>Faza oper.</v>
      </c>
      <c r="AT79" s="386" t="str">
        <f t="shared" si="49"/>
        <v>Faza oper.</v>
      </c>
      <c r="AU79" s="386" t="str">
        <f t="shared" si="49"/>
        <v>Faza oper.</v>
      </c>
      <c r="AV79" s="386" t="str">
        <f t="shared" si="49"/>
        <v>Faza oper.</v>
      </c>
      <c r="AW79" s="386" t="str">
        <f t="shared" si="49"/>
        <v>Faza oper.</v>
      </c>
      <c r="AX79" s="386" t="str">
        <f t="shared" si="49"/>
        <v>Faza oper.</v>
      </c>
      <c r="AY79" s="386" t="str">
        <f t="shared" si="49"/>
        <v>Faza oper.</v>
      </c>
      <c r="AZ79" s="386" t="str">
        <f t="shared" si="49"/>
        <v/>
      </c>
      <c r="BA79" s="386" t="str">
        <f t="shared" si="49"/>
        <v/>
      </c>
      <c r="BB79" s="386" t="str">
        <f t="shared" si="49"/>
        <v/>
      </c>
      <c r="BC79" s="386" t="str">
        <f t="shared" si="49"/>
        <v/>
      </c>
      <c r="BD79" s="386" t="str">
        <f t="shared" si="49"/>
        <v/>
      </c>
      <c r="BE79" s="386" t="str">
        <f t="shared" si="49"/>
        <v/>
      </c>
      <c r="BF79" s="386" t="str">
        <f t="shared" si="49"/>
        <v/>
      </c>
      <c r="BG79" s="386" t="str">
        <f t="shared" si="49"/>
        <v/>
      </c>
      <c r="BH79" s="386" t="str">
        <f t="shared" si="49"/>
        <v/>
      </c>
      <c r="BI79" s="386" t="str">
        <f t="shared" si="49"/>
        <v/>
      </c>
      <c r="BJ79" s="386" t="str">
        <f t="shared" si="49"/>
        <v/>
      </c>
      <c r="BK79" s="386" t="str">
        <f t="shared" si="49"/>
        <v/>
      </c>
      <c r="BL79" s="386" t="str">
        <f t="shared" si="49"/>
        <v/>
      </c>
      <c r="BM79" s="386" t="str">
        <f t="shared" si="49"/>
        <v/>
      </c>
      <c r="BN79" s="386" t="str">
        <f t="shared" si="49"/>
        <v/>
      </c>
    </row>
    <row r="80" spans="1:66" s="1" customFormat="1">
      <c r="A80" s="654"/>
      <c r="B80" s="656"/>
      <c r="C80" s="652"/>
      <c r="D80" s="652"/>
      <c r="E80" s="662"/>
      <c r="F80" s="675"/>
      <c r="G80" s="33">
        <f t="shared" ref="G80:AJ80" si="50">IF(D$55="","",D$55)</f>
        <v>2016</v>
      </c>
      <c r="H80" s="33">
        <f t="shared" si="50"/>
        <v>2017</v>
      </c>
      <c r="I80" s="33">
        <f t="shared" si="50"/>
        <v>2018</v>
      </c>
      <c r="J80" s="33">
        <f t="shared" si="50"/>
        <v>2019</v>
      </c>
      <c r="K80" s="33">
        <f t="shared" si="50"/>
        <v>2020</v>
      </c>
      <c r="L80" s="33">
        <f t="shared" si="50"/>
        <v>2021</v>
      </c>
      <c r="M80" s="33">
        <f t="shared" si="50"/>
        <v>2022</v>
      </c>
      <c r="N80" s="33">
        <f t="shared" si="50"/>
        <v>2023</v>
      </c>
      <c r="O80" s="33">
        <f t="shared" si="50"/>
        <v>2024</v>
      </c>
      <c r="P80" s="33">
        <f t="shared" si="50"/>
        <v>2025</v>
      </c>
      <c r="Q80" s="33">
        <f t="shared" si="50"/>
        <v>2026</v>
      </c>
      <c r="R80" s="33">
        <f t="shared" si="50"/>
        <v>2027</v>
      </c>
      <c r="S80" s="33">
        <f t="shared" si="50"/>
        <v>2028</v>
      </c>
      <c r="T80" s="33">
        <f t="shared" si="50"/>
        <v>2029</v>
      </c>
      <c r="U80" s="33">
        <f t="shared" si="50"/>
        <v>2030</v>
      </c>
      <c r="V80" s="33" t="str">
        <f t="shared" si="50"/>
        <v/>
      </c>
      <c r="W80" s="33" t="str">
        <f t="shared" si="50"/>
        <v/>
      </c>
      <c r="X80" s="33" t="str">
        <f t="shared" si="50"/>
        <v/>
      </c>
      <c r="Y80" s="33" t="str">
        <f t="shared" si="50"/>
        <v/>
      </c>
      <c r="Z80" s="33" t="str">
        <f t="shared" si="50"/>
        <v/>
      </c>
      <c r="AA80" s="33" t="str">
        <f t="shared" si="50"/>
        <v/>
      </c>
      <c r="AB80" s="33" t="str">
        <f t="shared" si="50"/>
        <v/>
      </c>
      <c r="AC80" s="33" t="str">
        <f t="shared" si="50"/>
        <v/>
      </c>
      <c r="AD80" s="33" t="str">
        <f t="shared" si="50"/>
        <v/>
      </c>
      <c r="AE80" s="33" t="str">
        <f t="shared" si="50"/>
        <v/>
      </c>
      <c r="AF80" s="33" t="str">
        <f t="shared" si="50"/>
        <v/>
      </c>
      <c r="AG80" s="33" t="str">
        <f t="shared" si="50"/>
        <v/>
      </c>
      <c r="AH80" s="33" t="str">
        <f t="shared" si="50"/>
        <v/>
      </c>
      <c r="AI80" s="33" t="str">
        <f t="shared" si="50"/>
        <v/>
      </c>
      <c r="AJ80" s="33" t="str">
        <f t="shared" si="50"/>
        <v/>
      </c>
      <c r="AK80" s="19">
        <f t="shared" ref="AK80:BN80" si="51">IF(G$80="","",G$80)</f>
        <v>2016</v>
      </c>
      <c r="AL80" s="19">
        <f t="shared" si="51"/>
        <v>2017</v>
      </c>
      <c r="AM80" s="19">
        <f t="shared" si="51"/>
        <v>2018</v>
      </c>
      <c r="AN80" s="19">
        <f t="shared" si="51"/>
        <v>2019</v>
      </c>
      <c r="AO80" s="19">
        <f t="shared" si="51"/>
        <v>2020</v>
      </c>
      <c r="AP80" s="19">
        <f t="shared" si="51"/>
        <v>2021</v>
      </c>
      <c r="AQ80" s="19">
        <f t="shared" si="51"/>
        <v>2022</v>
      </c>
      <c r="AR80" s="19">
        <f t="shared" si="51"/>
        <v>2023</v>
      </c>
      <c r="AS80" s="19">
        <f t="shared" si="51"/>
        <v>2024</v>
      </c>
      <c r="AT80" s="19">
        <f t="shared" si="51"/>
        <v>2025</v>
      </c>
      <c r="AU80" s="19">
        <f t="shared" si="51"/>
        <v>2026</v>
      </c>
      <c r="AV80" s="19">
        <f t="shared" si="51"/>
        <v>2027</v>
      </c>
      <c r="AW80" s="19">
        <f t="shared" si="51"/>
        <v>2028</v>
      </c>
      <c r="AX80" s="19">
        <f t="shared" si="51"/>
        <v>2029</v>
      </c>
      <c r="AY80" s="19">
        <f t="shared" si="51"/>
        <v>2030</v>
      </c>
      <c r="AZ80" s="19" t="str">
        <f t="shared" si="51"/>
        <v/>
      </c>
      <c r="BA80" s="19" t="str">
        <f t="shared" si="51"/>
        <v/>
      </c>
      <c r="BB80" s="19" t="str">
        <f t="shared" si="51"/>
        <v/>
      </c>
      <c r="BC80" s="19" t="str">
        <f t="shared" si="51"/>
        <v/>
      </c>
      <c r="BD80" s="19" t="str">
        <f t="shared" si="51"/>
        <v/>
      </c>
      <c r="BE80" s="19" t="str">
        <f t="shared" si="51"/>
        <v/>
      </c>
      <c r="BF80" s="19" t="str">
        <f t="shared" si="51"/>
        <v/>
      </c>
      <c r="BG80" s="19" t="str">
        <f t="shared" si="51"/>
        <v/>
      </c>
      <c r="BH80" s="19" t="str">
        <f t="shared" si="51"/>
        <v/>
      </c>
      <c r="BI80" s="19" t="str">
        <f t="shared" si="51"/>
        <v/>
      </c>
      <c r="BJ80" s="19" t="str">
        <f t="shared" si="51"/>
        <v/>
      </c>
      <c r="BK80" s="19" t="str">
        <f t="shared" si="51"/>
        <v/>
      </c>
      <c r="BL80" s="19" t="str">
        <f t="shared" si="51"/>
        <v/>
      </c>
      <c r="BM80" s="19" t="str">
        <f t="shared" si="51"/>
        <v/>
      </c>
      <c r="BN80" s="19" t="str">
        <f t="shared" si="51"/>
        <v/>
      </c>
    </row>
    <row r="81" spans="1:66" s="70" customFormat="1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0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1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1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1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1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1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1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1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1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1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1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1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1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1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1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1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1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1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1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2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>
      <c r="A101" s="676" t="s">
        <v>125</v>
      </c>
      <c r="B101" s="685" t="s">
        <v>160</v>
      </c>
      <c r="C101" s="681" t="s">
        <v>94</v>
      </c>
      <c r="D101" s="681" t="s">
        <v>61</v>
      </c>
      <c r="E101" s="683" t="s">
        <v>95</v>
      </c>
      <c r="F101" s="663" t="s">
        <v>112</v>
      </c>
      <c r="G101" s="60" t="str">
        <f t="shared" ref="G101:AJ101" si="52">IF(G$79="","",G$79)</f>
        <v>Faza oper.</v>
      </c>
      <c r="H101" s="60" t="str">
        <f t="shared" si="52"/>
        <v>Faza oper.</v>
      </c>
      <c r="I101" s="60" t="str">
        <f t="shared" si="52"/>
        <v>Faza oper.</v>
      </c>
      <c r="J101" s="60" t="str">
        <f t="shared" si="52"/>
        <v>Faza oper.</v>
      </c>
      <c r="K101" s="60" t="str">
        <f t="shared" si="52"/>
        <v>Faza oper.</v>
      </c>
      <c r="L101" s="60" t="str">
        <f t="shared" si="52"/>
        <v>Faza oper.</v>
      </c>
      <c r="M101" s="60" t="str">
        <f t="shared" si="52"/>
        <v>Faza oper.</v>
      </c>
      <c r="N101" s="60" t="str">
        <f t="shared" si="52"/>
        <v>Faza oper.</v>
      </c>
      <c r="O101" s="60" t="str">
        <f t="shared" si="52"/>
        <v>Faza oper.</v>
      </c>
      <c r="P101" s="60" t="str">
        <f t="shared" si="52"/>
        <v>Faza oper.</v>
      </c>
      <c r="Q101" s="60" t="str">
        <f t="shared" si="52"/>
        <v>Faza oper.</v>
      </c>
      <c r="R101" s="60" t="str">
        <f t="shared" si="52"/>
        <v>Faza oper.</v>
      </c>
      <c r="S101" s="60" t="str">
        <f t="shared" si="52"/>
        <v>Faza oper.</v>
      </c>
      <c r="T101" s="60" t="str">
        <f t="shared" si="52"/>
        <v>Faza oper.</v>
      </c>
      <c r="U101" s="60" t="str">
        <f t="shared" si="52"/>
        <v>Faza oper.</v>
      </c>
      <c r="V101" s="60" t="str">
        <f t="shared" si="52"/>
        <v/>
      </c>
      <c r="W101" s="60" t="str">
        <f t="shared" si="52"/>
        <v/>
      </c>
      <c r="X101" s="60" t="str">
        <f t="shared" si="52"/>
        <v/>
      </c>
      <c r="Y101" s="60" t="str">
        <f t="shared" si="52"/>
        <v/>
      </c>
      <c r="Z101" s="60" t="str">
        <f t="shared" si="52"/>
        <v/>
      </c>
      <c r="AA101" s="60" t="str">
        <f t="shared" si="52"/>
        <v/>
      </c>
      <c r="AB101" s="60" t="str">
        <f t="shared" si="52"/>
        <v/>
      </c>
      <c r="AC101" s="60" t="str">
        <f t="shared" si="52"/>
        <v/>
      </c>
      <c r="AD101" s="60" t="str">
        <f t="shared" si="52"/>
        <v/>
      </c>
      <c r="AE101" s="60" t="str">
        <f t="shared" si="52"/>
        <v/>
      </c>
      <c r="AF101" s="60" t="str">
        <f t="shared" si="52"/>
        <v/>
      </c>
      <c r="AG101" s="60" t="str">
        <f t="shared" si="52"/>
        <v/>
      </c>
      <c r="AH101" s="60" t="str">
        <f t="shared" si="52"/>
        <v/>
      </c>
      <c r="AI101" s="60" t="str">
        <f t="shared" si="52"/>
        <v/>
      </c>
      <c r="AJ101" s="60" t="str">
        <f t="shared" si="52"/>
        <v/>
      </c>
      <c r="AK101" s="53" t="str">
        <f t="shared" ref="AK101:BN101" si="53">IF(G$79="","",G$79)</f>
        <v>Faza oper.</v>
      </c>
      <c r="AL101" s="53" t="str">
        <f t="shared" si="53"/>
        <v>Faza oper.</v>
      </c>
      <c r="AM101" s="53" t="str">
        <f t="shared" si="53"/>
        <v>Faza oper.</v>
      </c>
      <c r="AN101" s="53" t="str">
        <f t="shared" si="53"/>
        <v>Faza oper.</v>
      </c>
      <c r="AO101" s="53" t="str">
        <f t="shared" si="53"/>
        <v>Faza oper.</v>
      </c>
      <c r="AP101" s="53" t="str">
        <f t="shared" si="53"/>
        <v>Faza oper.</v>
      </c>
      <c r="AQ101" s="53" t="str">
        <f t="shared" si="53"/>
        <v>Faza oper.</v>
      </c>
      <c r="AR101" s="53" t="str">
        <f t="shared" si="53"/>
        <v>Faza oper.</v>
      </c>
      <c r="AS101" s="53" t="str">
        <f t="shared" si="53"/>
        <v>Faza oper.</v>
      </c>
      <c r="AT101" s="53" t="str">
        <f t="shared" si="53"/>
        <v>Faza oper.</v>
      </c>
      <c r="AU101" s="53" t="str">
        <f t="shared" si="53"/>
        <v>Faza oper.</v>
      </c>
      <c r="AV101" s="53" t="str">
        <f t="shared" si="53"/>
        <v>Faza oper.</v>
      </c>
      <c r="AW101" s="53" t="str">
        <f t="shared" si="53"/>
        <v>Faza oper.</v>
      </c>
      <c r="AX101" s="53" t="str">
        <f t="shared" si="53"/>
        <v>Faza oper.</v>
      </c>
      <c r="AY101" s="53" t="str">
        <f t="shared" si="53"/>
        <v>Faza oper.</v>
      </c>
      <c r="AZ101" s="53" t="str">
        <f t="shared" si="53"/>
        <v/>
      </c>
      <c r="BA101" s="53" t="str">
        <f t="shared" si="53"/>
        <v/>
      </c>
      <c r="BB101" s="53" t="str">
        <f t="shared" si="53"/>
        <v/>
      </c>
      <c r="BC101" s="53" t="str">
        <f t="shared" si="53"/>
        <v/>
      </c>
      <c r="BD101" s="53" t="str">
        <f t="shared" si="53"/>
        <v/>
      </c>
      <c r="BE101" s="53" t="str">
        <f t="shared" si="53"/>
        <v/>
      </c>
      <c r="BF101" s="53" t="str">
        <f t="shared" si="53"/>
        <v/>
      </c>
      <c r="BG101" s="53" t="str">
        <f t="shared" si="53"/>
        <v/>
      </c>
      <c r="BH101" s="53" t="str">
        <f t="shared" si="53"/>
        <v/>
      </c>
      <c r="BI101" s="53" t="str">
        <f t="shared" si="53"/>
        <v/>
      </c>
      <c r="BJ101" s="53" t="str">
        <f t="shared" si="53"/>
        <v/>
      </c>
      <c r="BK101" s="53" t="str">
        <f t="shared" si="53"/>
        <v/>
      </c>
      <c r="BL101" s="53" t="str">
        <f t="shared" si="53"/>
        <v/>
      </c>
      <c r="BM101" s="53" t="str">
        <f t="shared" si="53"/>
        <v/>
      </c>
      <c r="BN101" s="53" t="str">
        <f t="shared" si="53"/>
        <v/>
      </c>
    </row>
    <row r="102" spans="1:66" s="1" customFormat="1">
      <c r="A102" s="677"/>
      <c r="B102" s="686"/>
      <c r="C102" s="682"/>
      <c r="D102" s="682"/>
      <c r="E102" s="684"/>
      <c r="F102" s="664"/>
      <c r="G102" s="61">
        <f t="shared" ref="G102:AJ102" si="54">IF(G$80="","",G$80)</f>
        <v>2016</v>
      </c>
      <c r="H102" s="61">
        <f t="shared" si="54"/>
        <v>2017</v>
      </c>
      <c r="I102" s="61">
        <f t="shared" si="54"/>
        <v>2018</v>
      </c>
      <c r="J102" s="61">
        <f t="shared" si="54"/>
        <v>2019</v>
      </c>
      <c r="K102" s="61">
        <f t="shared" si="54"/>
        <v>2020</v>
      </c>
      <c r="L102" s="61">
        <f t="shared" si="54"/>
        <v>2021</v>
      </c>
      <c r="M102" s="61">
        <f t="shared" si="54"/>
        <v>2022</v>
      </c>
      <c r="N102" s="61">
        <f t="shared" si="54"/>
        <v>2023</v>
      </c>
      <c r="O102" s="61">
        <f t="shared" si="54"/>
        <v>2024</v>
      </c>
      <c r="P102" s="61">
        <f t="shared" si="54"/>
        <v>2025</v>
      </c>
      <c r="Q102" s="61">
        <f t="shared" si="54"/>
        <v>2026</v>
      </c>
      <c r="R102" s="61">
        <f t="shared" si="54"/>
        <v>2027</v>
      </c>
      <c r="S102" s="61">
        <f t="shared" si="54"/>
        <v>2028</v>
      </c>
      <c r="T102" s="61">
        <f t="shared" si="54"/>
        <v>2029</v>
      </c>
      <c r="U102" s="61">
        <f t="shared" si="54"/>
        <v>2030</v>
      </c>
      <c r="V102" s="61" t="str">
        <f t="shared" si="54"/>
        <v/>
      </c>
      <c r="W102" s="61" t="str">
        <f t="shared" si="54"/>
        <v/>
      </c>
      <c r="X102" s="61" t="str">
        <f t="shared" si="54"/>
        <v/>
      </c>
      <c r="Y102" s="61" t="str">
        <f t="shared" si="54"/>
        <v/>
      </c>
      <c r="Z102" s="61" t="str">
        <f t="shared" si="54"/>
        <v/>
      </c>
      <c r="AA102" s="61" t="str">
        <f t="shared" si="54"/>
        <v/>
      </c>
      <c r="AB102" s="61" t="str">
        <f t="shared" si="54"/>
        <v/>
      </c>
      <c r="AC102" s="61" t="str">
        <f t="shared" si="54"/>
        <v/>
      </c>
      <c r="AD102" s="61" t="str">
        <f t="shared" si="54"/>
        <v/>
      </c>
      <c r="AE102" s="61" t="str">
        <f t="shared" si="54"/>
        <v/>
      </c>
      <c r="AF102" s="61" t="str">
        <f t="shared" si="54"/>
        <v/>
      </c>
      <c r="AG102" s="61" t="str">
        <f t="shared" si="54"/>
        <v/>
      </c>
      <c r="AH102" s="61" t="str">
        <f t="shared" si="54"/>
        <v/>
      </c>
      <c r="AI102" s="61" t="str">
        <f t="shared" si="54"/>
        <v/>
      </c>
      <c r="AJ102" s="61" t="str">
        <f t="shared" si="54"/>
        <v/>
      </c>
      <c r="AK102" s="19">
        <f t="shared" ref="AK102:BN102" si="55">IF(G$80="","",G$80)</f>
        <v>2016</v>
      </c>
      <c r="AL102" s="19">
        <f t="shared" si="55"/>
        <v>2017</v>
      </c>
      <c r="AM102" s="19">
        <f t="shared" si="55"/>
        <v>2018</v>
      </c>
      <c r="AN102" s="19">
        <f t="shared" si="55"/>
        <v>2019</v>
      </c>
      <c r="AO102" s="19">
        <f t="shared" si="55"/>
        <v>2020</v>
      </c>
      <c r="AP102" s="19">
        <f t="shared" si="55"/>
        <v>2021</v>
      </c>
      <c r="AQ102" s="19">
        <f t="shared" si="55"/>
        <v>2022</v>
      </c>
      <c r="AR102" s="19">
        <f t="shared" si="55"/>
        <v>2023</v>
      </c>
      <c r="AS102" s="19">
        <f t="shared" si="55"/>
        <v>2024</v>
      </c>
      <c r="AT102" s="19">
        <f t="shared" si="55"/>
        <v>2025</v>
      </c>
      <c r="AU102" s="19">
        <f t="shared" si="55"/>
        <v>2026</v>
      </c>
      <c r="AV102" s="19">
        <f t="shared" si="55"/>
        <v>2027</v>
      </c>
      <c r="AW102" s="19">
        <f t="shared" si="55"/>
        <v>2028</v>
      </c>
      <c r="AX102" s="19">
        <f t="shared" si="55"/>
        <v>2029</v>
      </c>
      <c r="AY102" s="19">
        <f t="shared" si="55"/>
        <v>2030</v>
      </c>
      <c r="AZ102" s="19" t="str">
        <f t="shared" si="55"/>
        <v/>
      </c>
      <c r="BA102" s="19" t="str">
        <f t="shared" si="55"/>
        <v/>
      </c>
      <c r="BB102" s="19" t="str">
        <f t="shared" si="55"/>
        <v/>
      </c>
      <c r="BC102" s="19" t="str">
        <f t="shared" si="55"/>
        <v/>
      </c>
      <c r="BD102" s="19" t="str">
        <f t="shared" si="55"/>
        <v/>
      </c>
      <c r="BE102" s="19" t="str">
        <f t="shared" si="55"/>
        <v/>
      </c>
      <c r="BF102" s="19" t="str">
        <f t="shared" si="55"/>
        <v/>
      </c>
      <c r="BG102" s="19" t="str">
        <f t="shared" si="55"/>
        <v/>
      </c>
      <c r="BH102" s="19" t="str">
        <f t="shared" si="55"/>
        <v/>
      </c>
      <c r="BI102" s="19" t="str">
        <f t="shared" si="55"/>
        <v/>
      </c>
      <c r="BJ102" s="19" t="str">
        <f t="shared" si="55"/>
        <v/>
      </c>
      <c r="BK102" s="19" t="str">
        <f t="shared" si="55"/>
        <v/>
      </c>
      <c r="BL102" s="19" t="str">
        <f t="shared" si="55"/>
        <v/>
      </c>
      <c r="BM102" s="19" t="str">
        <f t="shared" si="55"/>
        <v/>
      </c>
      <c r="BN102" s="19" t="str">
        <f t="shared" si="55"/>
        <v/>
      </c>
    </row>
    <row r="103" spans="1:66" s="70" customFormat="1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0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1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1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1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1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1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1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1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1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1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1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1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1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1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1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1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1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1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1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1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66" s="363" customFormat="1" ht="19.5" customHeight="1">
      <c r="A123" s="362"/>
      <c r="B123" s="363" t="s">
        <v>121</v>
      </c>
    </row>
    <row r="124" spans="1:66" s="1" customFormat="1" ht="11.25" customHeight="1">
      <c r="A124" s="653" t="s">
        <v>123</v>
      </c>
      <c r="B124" s="655" t="s">
        <v>164</v>
      </c>
      <c r="C124" s="651" t="s">
        <v>162</v>
      </c>
      <c r="D124" s="657"/>
      <c r="E124" s="659"/>
      <c r="F124" s="651" t="s">
        <v>163</v>
      </c>
      <c r="G124" s="385" t="str">
        <f t="shared" ref="G124:AJ124" si="56">IF(G$79="","",G$79)</f>
        <v>Faza oper.</v>
      </c>
      <c r="H124" s="385" t="str">
        <f t="shared" si="56"/>
        <v>Faza oper.</v>
      </c>
      <c r="I124" s="385" t="str">
        <f t="shared" si="56"/>
        <v>Faza oper.</v>
      </c>
      <c r="J124" s="385" t="str">
        <f t="shared" si="56"/>
        <v>Faza oper.</v>
      </c>
      <c r="K124" s="385" t="str">
        <f t="shared" si="56"/>
        <v>Faza oper.</v>
      </c>
      <c r="L124" s="385" t="str">
        <f t="shared" si="56"/>
        <v>Faza oper.</v>
      </c>
      <c r="M124" s="385" t="str">
        <f t="shared" si="56"/>
        <v>Faza oper.</v>
      </c>
      <c r="N124" s="385" t="str">
        <f t="shared" si="56"/>
        <v>Faza oper.</v>
      </c>
      <c r="O124" s="385" t="str">
        <f t="shared" si="56"/>
        <v>Faza oper.</v>
      </c>
      <c r="P124" s="385" t="str">
        <f t="shared" si="56"/>
        <v>Faza oper.</v>
      </c>
      <c r="Q124" s="385" t="str">
        <f t="shared" si="56"/>
        <v>Faza oper.</v>
      </c>
      <c r="R124" s="385" t="str">
        <f t="shared" si="56"/>
        <v>Faza oper.</v>
      </c>
      <c r="S124" s="385" t="str">
        <f t="shared" si="56"/>
        <v>Faza oper.</v>
      </c>
      <c r="T124" s="385" t="str">
        <f t="shared" si="56"/>
        <v>Faza oper.</v>
      </c>
      <c r="U124" s="385" t="str">
        <f t="shared" si="56"/>
        <v>Faza oper.</v>
      </c>
      <c r="V124" s="385" t="str">
        <f t="shared" si="56"/>
        <v/>
      </c>
      <c r="W124" s="385" t="str">
        <f t="shared" si="56"/>
        <v/>
      </c>
      <c r="X124" s="385" t="str">
        <f t="shared" si="56"/>
        <v/>
      </c>
      <c r="Y124" s="385" t="str">
        <f t="shared" si="56"/>
        <v/>
      </c>
      <c r="Z124" s="385" t="str">
        <f t="shared" si="56"/>
        <v/>
      </c>
      <c r="AA124" s="385" t="str">
        <f t="shared" si="56"/>
        <v/>
      </c>
      <c r="AB124" s="385" t="str">
        <f t="shared" si="56"/>
        <v/>
      </c>
      <c r="AC124" s="385" t="str">
        <f t="shared" si="56"/>
        <v/>
      </c>
      <c r="AD124" s="385" t="str">
        <f t="shared" si="56"/>
        <v/>
      </c>
      <c r="AE124" s="385" t="str">
        <f t="shared" si="56"/>
        <v/>
      </c>
      <c r="AF124" s="385" t="str">
        <f t="shared" si="56"/>
        <v/>
      </c>
      <c r="AG124" s="385" t="str">
        <f t="shared" si="56"/>
        <v/>
      </c>
      <c r="AH124" s="385" t="str">
        <f t="shared" si="56"/>
        <v/>
      </c>
      <c r="AI124" s="385" t="str">
        <f t="shared" si="56"/>
        <v/>
      </c>
      <c r="AJ124" s="385" t="str">
        <f t="shared" si="56"/>
        <v/>
      </c>
    </row>
    <row r="125" spans="1:66" s="1" customFormat="1">
      <c r="A125" s="654"/>
      <c r="B125" s="656"/>
      <c r="C125" s="652"/>
      <c r="D125" s="658"/>
      <c r="E125" s="660"/>
      <c r="F125" s="652"/>
      <c r="G125" s="33">
        <f t="shared" ref="G125:AJ125" si="57">IF(G$80="","",G$80)</f>
        <v>2016</v>
      </c>
      <c r="H125" s="33">
        <f t="shared" si="57"/>
        <v>2017</v>
      </c>
      <c r="I125" s="33">
        <f t="shared" si="57"/>
        <v>2018</v>
      </c>
      <c r="J125" s="33">
        <f t="shared" si="57"/>
        <v>2019</v>
      </c>
      <c r="K125" s="33">
        <f t="shared" si="57"/>
        <v>2020</v>
      </c>
      <c r="L125" s="33">
        <f t="shared" si="57"/>
        <v>2021</v>
      </c>
      <c r="M125" s="33">
        <f t="shared" si="57"/>
        <v>2022</v>
      </c>
      <c r="N125" s="33">
        <f t="shared" si="57"/>
        <v>2023</v>
      </c>
      <c r="O125" s="33">
        <f t="shared" si="57"/>
        <v>2024</v>
      </c>
      <c r="P125" s="33">
        <f t="shared" si="57"/>
        <v>2025</v>
      </c>
      <c r="Q125" s="33">
        <f t="shared" si="57"/>
        <v>2026</v>
      </c>
      <c r="R125" s="33">
        <f t="shared" si="57"/>
        <v>2027</v>
      </c>
      <c r="S125" s="33">
        <f t="shared" si="57"/>
        <v>2028</v>
      </c>
      <c r="T125" s="33">
        <f t="shared" si="57"/>
        <v>2029</v>
      </c>
      <c r="U125" s="33">
        <f t="shared" si="57"/>
        <v>2030</v>
      </c>
      <c r="V125" s="33" t="str">
        <f t="shared" si="57"/>
        <v/>
      </c>
      <c r="W125" s="33" t="str">
        <f t="shared" si="57"/>
        <v/>
      </c>
      <c r="X125" s="33" t="str">
        <f t="shared" si="57"/>
        <v/>
      </c>
      <c r="Y125" s="33" t="str">
        <f t="shared" si="57"/>
        <v/>
      </c>
      <c r="Z125" s="33" t="str">
        <f t="shared" si="57"/>
        <v/>
      </c>
      <c r="AA125" s="33" t="str">
        <f t="shared" si="57"/>
        <v/>
      </c>
      <c r="AB125" s="33" t="str">
        <f t="shared" si="57"/>
        <v/>
      </c>
      <c r="AC125" s="33" t="str">
        <f t="shared" si="57"/>
        <v/>
      </c>
      <c r="AD125" s="33" t="str">
        <f t="shared" si="57"/>
        <v/>
      </c>
      <c r="AE125" s="33" t="str">
        <f t="shared" si="57"/>
        <v/>
      </c>
      <c r="AF125" s="33" t="str">
        <f t="shared" si="57"/>
        <v/>
      </c>
      <c r="AG125" s="33" t="str">
        <f t="shared" si="57"/>
        <v/>
      </c>
      <c r="AH125" s="33" t="str">
        <f t="shared" si="57"/>
        <v/>
      </c>
      <c r="AI125" s="33" t="str">
        <f t="shared" si="57"/>
        <v/>
      </c>
      <c r="AJ125" s="33" t="str">
        <f t="shared" si="57"/>
        <v/>
      </c>
    </row>
    <row r="126" spans="1:66" s="70" customFormat="1">
      <c r="A126" s="81">
        <v>1</v>
      </c>
      <c r="B126" s="10" t="s">
        <v>448</v>
      </c>
      <c r="C126" s="203">
        <f>SUM(G126:AJ126)</f>
        <v>0</v>
      </c>
      <c r="D126" s="387" t="str">
        <f>IF(C126&gt;F126,"Przekroczona wartość rezerw","")</f>
        <v/>
      </c>
      <c r="E126" s="388"/>
      <c r="F126" s="389">
        <f>10%*C181</f>
        <v>0</v>
      </c>
      <c r="G126" s="478" t="str">
        <f>IF(Dane!G93="","",Dane!G93)</f>
        <v/>
      </c>
      <c r="H126" s="389" t="str">
        <f>IF(Dane!H93="","",Dane!H93)</f>
        <v/>
      </c>
      <c r="I126" s="389" t="str">
        <f>IF(Dane!I93="","",Dane!I93)</f>
        <v/>
      </c>
      <c r="J126" s="389" t="str">
        <f>IF(Dane!J93="","",Dane!J93)</f>
        <v/>
      </c>
      <c r="K126" s="389" t="str">
        <f>IF(Dane!K93="","",Dane!K93)</f>
        <v/>
      </c>
      <c r="L126" s="389" t="str">
        <f>IF(Dane!L93="","",Dane!L93)</f>
        <v/>
      </c>
      <c r="M126" s="389" t="str">
        <f>IF(Dane!M93="","",Dane!M93)</f>
        <v/>
      </c>
      <c r="N126" s="389" t="str">
        <f>IF(Dane!N93="","",Dane!N93)</f>
        <v/>
      </c>
      <c r="O126" s="389" t="str">
        <f>IF(Dane!O93="","",Dane!O93)</f>
        <v/>
      </c>
      <c r="P126" s="389" t="str">
        <f>IF(Dane!P93="","",Dane!P93)</f>
        <v/>
      </c>
      <c r="Q126" s="389" t="str">
        <f>IF(Dane!Q93="","",Dane!Q93)</f>
        <v/>
      </c>
      <c r="R126" s="389" t="str">
        <f>IF(Dane!R93="","",Dane!R93)</f>
        <v/>
      </c>
      <c r="S126" s="389" t="str">
        <f>IF(Dane!S93="","",Dane!S93)</f>
        <v/>
      </c>
      <c r="T126" s="389" t="str">
        <f>IF(Dane!T93="","",Dane!T93)</f>
        <v/>
      </c>
      <c r="U126" s="389" t="str">
        <f>IF(Dane!U93="","",Dane!U93)</f>
        <v/>
      </c>
      <c r="V126" s="389" t="str">
        <f>IF(Dane!V93="","",Dane!V93)</f>
        <v/>
      </c>
      <c r="W126" s="389" t="str">
        <f>IF(Dane!W93="","",Dane!W93)</f>
        <v/>
      </c>
      <c r="X126" s="389" t="str">
        <f>IF(Dane!X93="","",Dane!X93)</f>
        <v/>
      </c>
      <c r="Y126" s="389" t="str">
        <f>IF(Dane!Y93="","",Dane!Y93)</f>
        <v/>
      </c>
      <c r="Z126" s="389" t="str">
        <f>IF(Dane!Z93="","",Dane!Z93)</f>
        <v/>
      </c>
      <c r="AA126" s="389" t="str">
        <f>IF(Dane!AA93="","",Dane!AA93)</f>
        <v/>
      </c>
      <c r="AB126" s="389" t="str">
        <f>IF(Dane!AB93="","",Dane!AB93)</f>
        <v/>
      </c>
      <c r="AC126" s="389" t="str">
        <f>IF(Dane!AC93="","",Dane!AC93)</f>
        <v/>
      </c>
      <c r="AD126" s="389" t="str">
        <f>IF(Dane!AD93="","",Dane!AD93)</f>
        <v/>
      </c>
      <c r="AE126" s="389" t="str">
        <f>IF(Dane!AE93="","",Dane!AE93)</f>
        <v/>
      </c>
      <c r="AF126" s="389" t="str">
        <f>IF(Dane!AF93="","",Dane!AF93)</f>
        <v/>
      </c>
      <c r="AG126" s="389" t="str">
        <f>IF(Dane!AG93="","",Dane!AG93)</f>
        <v/>
      </c>
      <c r="AH126" s="389" t="str">
        <f>IF(Dane!AH93="","",Dane!AH93)</f>
        <v/>
      </c>
      <c r="AI126" s="389" t="str">
        <f>IF(Dane!AI93="","",Dane!AI93)</f>
        <v/>
      </c>
      <c r="AJ126" s="389" t="str">
        <f>IF(Dane!AJ93="","",Dane!AJ93)</f>
        <v/>
      </c>
    </row>
    <row r="127" spans="1:66" s="363" customFormat="1" ht="19.5" customHeight="1">
      <c r="A127" s="362"/>
      <c r="B127" s="363" t="s">
        <v>165</v>
      </c>
    </row>
    <row r="128" spans="1:66" s="1" customFormat="1">
      <c r="A128" s="653" t="s">
        <v>111</v>
      </c>
      <c r="B128" s="655" t="s">
        <v>118</v>
      </c>
      <c r="C128" s="651" t="s">
        <v>94</v>
      </c>
      <c r="D128" s="651" t="s">
        <v>61</v>
      </c>
      <c r="E128" s="661" t="s">
        <v>95</v>
      </c>
      <c r="F128" s="651" t="s">
        <v>8</v>
      </c>
      <c r="G128" s="385" t="str">
        <f t="shared" ref="G128:AJ128" si="58">IF(G$79="","",G$79)</f>
        <v>Faza oper.</v>
      </c>
      <c r="H128" s="385" t="str">
        <f t="shared" si="58"/>
        <v>Faza oper.</v>
      </c>
      <c r="I128" s="385" t="str">
        <f t="shared" si="58"/>
        <v>Faza oper.</v>
      </c>
      <c r="J128" s="385" t="str">
        <f t="shared" si="58"/>
        <v>Faza oper.</v>
      </c>
      <c r="K128" s="385" t="str">
        <f t="shared" si="58"/>
        <v>Faza oper.</v>
      </c>
      <c r="L128" s="385" t="str">
        <f t="shared" si="58"/>
        <v>Faza oper.</v>
      </c>
      <c r="M128" s="385" t="str">
        <f t="shared" si="58"/>
        <v>Faza oper.</v>
      </c>
      <c r="N128" s="385" t="str">
        <f t="shared" si="58"/>
        <v>Faza oper.</v>
      </c>
      <c r="O128" s="385" t="str">
        <f t="shared" si="58"/>
        <v>Faza oper.</v>
      </c>
      <c r="P128" s="385" t="str">
        <f t="shared" si="58"/>
        <v>Faza oper.</v>
      </c>
      <c r="Q128" s="385" t="str">
        <f t="shared" si="58"/>
        <v>Faza oper.</v>
      </c>
      <c r="R128" s="385" t="str">
        <f t="shared" si="58"/>
        <v>Faza oper.</v>
      </c>
      <c r="S128" s="385" t="str">
        <f t="shared" si="58"/>
        <v>Faza oper.</v>
      </c>
      <c r="T128" s="385" t="str">
        <f t="shared" si="58"/>
        <v>Faza oper.</v>
      </c>
      <c r="U128" s="385" t="str">
        <f t="shared" si="58"/>
        <v>Faza oper.</v>
      </c>
      <c r="V128" s="385" t="str">
        <f t="shared" si="58"/>
        <v/>
      </c>
      <c r="W128" s="385" t="str">
        <f t="shared" si="58"/>
        <v/>
      </c>
      <c r="X128" s="385" t="str">
        <f t="shared" si="58"/>
        <v/>
      </c>
      <c r="Y128" s="385" t="str">
        <f t="shared" si="58"/>
        <v/>
      </c>
      <c r="Z128" s="385" t="str">
        <f t="shared" si="58"/>
        <v/>
      </c>
      <c r="AA128" s="385" t="str">
        <f t="shared" si="58"/>
        <v/>
      </c>
      <c r="AB128" s="385" t="str">
        <f t="shared" si="58"/>
        <v/>
      </c>
      <c r="AC128" s="385" t="str">
        <f t="shared" si="58"/>
        <v/>
      </c>
      <c r="AD128" s="385" t="str">
        <f t="shared" si="58"/>
        <v/>
      </c>
      <c r="AE128" s="385" t="str">
        <f t="shared" si="58"/>
        <v/>
      </c>
      <c r="AF128" s="385" t="str">
        <f t="shared" si="58"/>
        <v/>
      </c>
      <c r="AG128" s="385" t="str">
        <f t="shared" si="58"/>
        <v/>
      </c>
      <c r="AH128" s="385" t="str">
        <f t="shared" si="58"/>
        <v/>
      </c>
      <c r="AI128" s="385" t="str">
        <f t="shared" si="58"/>
        <v/>
      </c>
      <c r="AJ128" s="385" t="str">
        <f t="shared" si="58"/>
        <v/>
      </c>
      <c r="AK128" s="386" t="str">
        <f t="shared" ref="AK128:BN128" si="59">IF(G$79="","",G$79)</f>
        <v>Faza oper.</v>
      </c>
      <c r="AL128" s="386" t="str">
        <f t="shared" si="59"/>
        <v>Faza oper.</v>
      </c>
      <c r="AM128" s="386" t="str">
        <f t="shared" si="59"/>
        <v>Faza oper.</v>
      </c>
      <c r="AN128" s="386" t="str">
        <f t="shared" si="59"/>
        <v>Faza oper.</v>
      </c>
      <c r="AO128" s="386" t="str">
        <f t="shared" si="59"/>
        <v>Faza oper.</v>
      </c>
      <c r="AP128" s="386" t="str">
        <f t="shared" si="59"/>
        <v>Faza oper.</v>
      </c>
      <c r="AQ128" s="386" t="str">
        <f t="shared" si="59"/>
        <v>Faza oper.</v>
      </c>
      <c r="AR128" s="386" t="str">
        <f t="shared" si="59"/>
        <v>Faza oper.</v>
      </c>
      <c r="AS128" s="386" t="str">
        <f t="shared" si="59"/>
        <v>Faza oper.</v>
      </c>
      <c r="AT128" s="386" t="str">
        <f t="shared" si="59"/>
        <v>Faza oper.</v>
      </c>
      <c r="AU128" s="386" t="str">
        <f t="shared" si="59"/>
        <v>Faza oper.</v>
      </c>
      <c r="AV128" s="386" t="str">
        <f t="shared" si="59"/>
        <v>Faza oper.</v>
      </c>
      <c r="AW128" s="386" t="str">
        <f t="shared" si="59"/>
        <v>Faza oper.</v>
      </c>
      <c r="AX128" s="386" t="str">
        <f t="shared" si="59"/>
        <v>Faza oper.</v>
      </c>
      <c r="AY128" s="386" t="str">
        <f t="shared" si="59"/>
        <v>Faza oper.</v>
      </c>
      <c r="AZ128" s="386" t="str">
        <f t="shared" si="59"/>
        <v/>
      </c>
      <c r="BA128" s="386" t="str">
        <f t="shared" si="59"/>
        <v/>
      </c>
      <c r="BB128" s="386" t="str">
        <f t="shared" si="59"/>
        <v/>
      </c>
      <c r="BC128" s="386" t="str">
        <f t="shared" si="59"/>
        <v/>
      </c>
      <c r="BD128" s="386" t="str">
        <f t="shared" si="59"/>
        <v/>
      </c>
      <c r="BE128" s="386" t="str">
        <f t="shared" si="59"/>
        <v/>
      </c>
      <c r="BF128" s="386" t="str">
        <f t="shared" si="59"/>
        <v/>
      </c>
      <c r="BG128" s="386" t="str">
        <f t="shared" si="59"/>
        <v/>
      </c>
      <c r="BH128" s="386" t="str">
        <f t="shared" si="59"/>
        <v/>
      </c>
      <c r="BI128" s="386" t="str">
        <f t="shared" si="59"/>
        <v/>
      </c>
      <c r="BJ128" s="386" t="str">
        <f t="shared" si="59"/>
        <v/>
      </c>
      <c r="BK128" s="386" t="str">
        <f t="shared" si="59"/>
        <v/>
      </c>
      <c r="BL128" s="386" t="str">
        <f t="shared" si="59"/>
        <v/>
      </c>
      <c r="BM128" s="386" t="str">
        <f t="shared" si="59"/>
        <v/>
      </c>
      <c r="BN128" s="386" t="str">
        <f t="shared" si="59"/>
        <v/>
      </c>
    </row>
    <row r="129" spans="1:66" s="1" customFormat="1">
      <c r="A129" s="654"/>
      <c r="B129" s="656"/>
      <c r="C129" s="652"/>
      <c r="D129" s="652"/>
      <c r="E129" s="662"/>
      <c r="F129" s="652"/>
      <c r="G129" s="33">
        <f t="shared" ref="G129:AJ129" si="60">IF(G$80="","",G$80)</f>
        <v>2016</v>
      </c>
      <c r="H129" s="33">
        <f t="shared" si="60"/>
        <v>2017</v>
      </c>
      <c r="I129" s="33">
        <f t="shared" si="60"/>
        <v>2018</v>
      </c>
      <c r="J129" s="33">
        <f t="shared" si="60"/>
        <v>2019</v>
      </c>
      <c r="K129" s="33">
        <f t="shared" si="60"/>
        <v>2020</v>
      </c>
      <c r="L129" s="33">
        <f t="shared" si="60"/>
        <v>2021</v>
      </c>
      <c r="M129" s="33">
        <f t="shared" si="60"/>
        <v>2022</v>
      </c>
      <c r="N129" s="33">
        <f t="shared" si="60"/>
        <v>2023</v>
      </c>
      <c r="O129" s="33">
        <f t="shared" si="60"/>
        <v>2024</v>
      </c>
      <c r="P129" s="33">
        <f t="shared" si="60"/>
        <v>2025</v>
      </c>
      <c r="Q129" s="33">
        <f t="shared" si="60"/>
        <v>2026</v>
      </c>
      <c r="R129" s="33">
        <f t="shared" si="60"/>
        <v>2027</v>
      </c>
      <c r="S129" s="33">
        <f t="shared" si="60"/>
        <v>2028</v>
      </c>
      <c r="T129" s="33">
        <f t="shared" si="60"/>
        <v>2029</v>
      </c>
      <c r="U129" s="33">
        <f t="shared" si="60"/>
        <v>2030</v>
      </c>
      <c r="V129" s="33" t="str">
        <f t="shared" si="60"/>
        <v/>
      </c>
      <c r="W129" s="33" t="str">
        <f t="shared" si="60"/>
        <v/>
      </c>
      <c r="X129" s="33" t="str">
        <f t="shared" si="60"/>
        <v/>
      </c>
      <c r="Y129" s="33" t="str">
        <f t="shared" si="60"/>
        <v/>
      </c>
      <c r="Z129" s="33" t="str">
        <f t="shared" si="60"/>
        <v/>
      </c>
      <c r="AA129" s="33" t="str">
        <f t="shared" si="60"/>
        <v/>
      </c>
      <c r="AB129" s="33" t="str">
        <f t="shared" si="60"/>
        <v/>
      </c>
      <c r="AC129" s="33" t="str">
        <f t="shared" si="60"/>
        <v/>
      </c>
      <c r="AD129" s="33" t="str">
        <f t="shared" si="60"/>
        <v/>
      </c>
      <c r="AE129" s="33" t="str">
        <f t="shared" si="60"/>
        <v/>
      </c>
      <c r="AF129" s="33" t="str">
        <f t="shared" si="60"/>
        <v/>
      </c>
      <c r="AG129" s="33" t="str">
        <f t="shared" si="60"/>
        <v/>
      </c>
      <c r="AH129" s="33" t="str">
        <f t="shared" si="60"/>
        <v/>
      </c>
      <c r="AI129" s="33" t="str">
        <f t="shared" si="60"/>
        <v/>
      </c>
      <c r="AJ129" s="33" t="str">
        <f t="shared" si="60"/>
        <v/>
      </c>
      <c r="AK129" s="19">
        <f t="shared" ref="AK129:BN129" si="61">IF(G$80="","",G$80)</f>
        <v>2016</v>
      </c>
      <c r="AL129" s="19">
        <f t="shared" si="61"/>
        <v>2017</v>
      </c>
      <c r="AM129" s="19">
        <f t="shared" si="61"/>
        <v>2018</v>
      </c>
      <c r="AN129" s="19">
        <f t="shared" si="61"/>
        <v>2019</v>
      </c>
      <c r="AO129" s="19">
        <f t="shared" si="61"/>
        <v>2020</v>
      </c>
      <c r="AP129" s="19">
        <f t="shared" si="61"/>
        <v>2021</v>
      </c>
      <c r="AQ129" s="19">
        <f t="shared" si="61"/>
        <v>2022</v>
      </c>
      <c r="AR129" s="19">
        <f t="shared" si="61"/>
        <v>2023</v>
      </c>
      <c r="AS129" s="19">
        <f t="shared" si="61"/>
        <v>2024</v>
      </c>
      <c r="AT129" s="19">
        <f t="shared" si="61"/>
        <v>2025</v>
      </c>
      <c r="AU129" s="19">
        <f t="shared" si="61"/>
        <v>2026</v>
      </c>
      <c r="AV129" s="19">
        <f t="shared" si="61"/>
        <v>2027</v>
      </c>
      <c r="AW129" s="19">
        <f t="shared" si="61"/>
        <v>2028</v>
      </c>
      <c r="AX129" s="19">
        <f t="shared" si="61"/>
        <v>2029</v>
      </c>
      <c r="AY129" s="19">
        <f t="shared" si="61"/>
        <v>2030</v>
      </c>
      <c r="AZ129" s="19" t="str">
        <f t="shared" si="61"/>
        <v/>
      </c>
      <c r="BA129" s="19" t="str">
        <f t="shared" si="61"/>
        <v/>
      </c>
      <c r="BB129" s="19" t="str">
        <f t="shared" si="61"/>
        <v/>
      </c>
      <c r="BC129" s="19" t="str">
        <f t="shared" si="61"/>
        <v/>
      </c>
      <c r="BD129" s="19" t="str">
        <f t="shared" si="61"/>
        <v/>
      </c>
      <c r="BE129" s="19" t="str">
        <f t="shared" si="61"/>
        <v/>
      </c>
      <c r="BF129" s="19" t="str">
        <f t="shared" si="61"/>
        <v/>
      </c>
      <c r="BG129" s="19" t="str">
        <f t="shared" si="61"/>
        <v/>
      </c>
      <c r="BH129" s="19" t="str">
        <f t="shared" si="61"/>
        <v/>
      </c>
      <c r="BI129" s="19" t="str">
        <f t="shared" si="61"/>
        <v/>
      </c>
      <c r="BJ129" s="19" t="str">
        <f t="shared" si="61"/>
        <v/>
      </c>
      <c r="BK129" s="19" t="str">
        <f t="shared" si="61"/>
        <v/>
      </c>
      <c r="BL129" s="19" t="str">
        <f t="shared" si="61"/>
        <v/>
      </c>
      <c r="BM129" s="19" t="str">
        <f t="shared" si="61"/>
        <v/>
      </c>
      <c r="BN129" s="19" t="str">
        <f t="shared" si="61"/>
        <v/>
      </c>
    </row>
    <row r="130" spans="1:66" s="3" customFormat="1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t="shared" ref="D131:E131" si="62">IF(D81="","",D81)</f>
        <v/>
      </c>
      <c r="E131" s="603" t="str">
        <f t="shared" si="62"/>
        <v/>
      </c>
      <c r="F131" s="203" t="s">
        <v>8</v>
      </c>
      <c r="G131" s="478" t="str">
        <f>IF(Dane!G98="","",Dane!G98)</f>
        <v/>
      </c>
      <c r="H131" s="478" t="str">
        <f>IF(Dane!H98="","",Dane!H98)</f>
        <v/>
      </c>
      <c r="I131" s="478" t="str">
        <f>IF(Dane!I98="","",Dane!I98)</f>
        <v/>
      </c>
      <c r="J131" s="478" t="str">
        <f>IF(Dane!J98="","",Dane!J98)</f>
        <v/>
      </c>
      <c r="K131" s="478" t="str">
        <f>IF(Dane!K98="","",Dane!K98)</f>
        <v/>
      </c>
      <c r="L131" s="478" t="str">
        <f>IF(Dane!L98="","",Dane!L98)</f>
        <v/>
      </c>
      <c r="M131" s="478" t="str">
        <f>IF(Dane!M98="","",Dane!M98)</f>
        <v/>
      </c>
      <c r="N131" s="478" t="str">
        <f>IF(Dane!N98="","",Dane!N98)</f>
        <v/>
      </c>
      <c r="O131" s="478" t="str">
        <f>IF(Dane!O98="","",Dane!O98)</f>
        <v/>
      </c>
      <c r="P131" s="478" t="str">
        <f>IF(Dane!P98="","",Dane!P98)</f>
        <v/>
      </c>
      <c r="Q131" s="478" t="str">
        <f>IF(Dane!Q98="","",Dane!Q98)</f>
        <v/>
      </c>
      <c r="R131" s="478" t="str">
        <f>IF(Dane!R98="","",Dane!R98)</f>
        <v/>
      </c>
      <c r="S131" s="478" t="str">
        <f>IF(Dane!S98="","",Dane!S98)</f>
        <v/>
      </c>
      <c r="T131" s="478" t="str">
        <f>IF(Dane!T98="","",Dane!T98)</f>
        <v/>
      </c>
      <c r="U131" s="478" t="str">
        <f>IF(Dane!U98="","",Dane!U98)</f>
        <v/>
      </c>
      <c r="V131" s="478" t="str">
        <f>IF(Dane!V98="","",Dane!V98)</f>
        <v/>
      </c>
      <c r="W131" s="478" t="str">
        <f>IF(Dane!W98="","",Dane!W98)</f>
        <v/>
      </c>
      <c r="X131" s="478" t="str">
        <f>IF(Dane!X98="","",Dane!X98)</f>
        <v/>
      </c>
      <c r="Y131" s="478" t="str">
        <f>IF(Dane!Y98="","",Dane!Y98)</f>
        <v/>
      </c>
      <c r="Z131" s="478" t="str">
        <f>IF(Dane!Z98="","",Dane!Z98)</f>
        <v/>
      </c>
      <c r="AA131" s="478" t="str">
        <f>IF(Dane!AA98="","",Dane!AA98)</f>
        <v/>
      </c>
      <c r="AB131" s="478" t="str">
        <f>IF(Dane!AB98="","",Dane!AB98)</f>
        <v/>
      </c>
      <c r="AC131" s="478" t="str">
        <f>IF(Dane!AC98="","",Dane!AC98)</f>
        <v/>
      </c>
      <c r="AD131" s="478" t="str">
        <f>IF(Dane!AD98="","",Dane!AD98)</f>
        <v/>
      </c>
      <c r="AE131" s="478" t="str">
        <f>IF(Dane!AE98="","",Dane!AE98)</f>
        <v/>
      </c>
      <c r="AF131" s="478" t="str">
        <f>IF(Dane!AF98="","",Dane!AF98)</f>
        <v/>
      </c>
      <c r="AG131" s="478" t="str">
        <f>IF(Dane!AG98="","",Dane!AG98)</f>
        <v/>
      </c>
      <c r="AH131" s="478" t="str">
        <f>IF(Dane!AH98="","",Dane!AH98)</f>
        <v/>
      </c>
      <c r="AI131" s="478" t="str">
        <f>IF(Dane!AI98="","",Dane!AI98)</f>
        <v/>
      </c>
      <c r="AJ131" s="478" t="str">
        <f>IF(Dane!AJ98="","",Dane!AJ98)</f>
        <v/>
      </c>
      <c r="AK131" s="189" t="str">
        <f>IF($C131="","",IF(H$79="","",IF(G$79="Faza inwest.",0,ROUND(SUM($G131:G131)*$E131,2))))</f>
        <v/>
      </c>
      <c r="AL131" s="189" t="str">
        <f>IF($C131="","",IF(H$128="","",IF(H$128="Faza inwest.",0,IF($C131=SUM($AK131:AK131),0,IF(SUM($G131:H131)-SUM($AK131:AK131)&lt;=SUM($G131:H131)*$E131,SUM($G131:H131)-SUM($AK131:AK131),ROUND(SUM($G131:H131)*$E131,2))))))</f>
        <v/>
      </c>
      <c r="AM131" s="189" t="str">
        <f>IF($C131="","",IF(I$128="","",IF(I$128="Faza inwest.",0,IF($C131=SUM($AK131:AL131),0,IF(SUM($G131:I131)-SUM($AK131:AL131)&lt;=SUM($G131:I131)*$E131,SUM($G131:I131)-SUM($AK131:AL131),ROUND(SUM($G131:I131)*$E131,2))))))</f>
        <v/>
      </c>
      <c r="AN131" s="189" t="str">
        <f>IF($C131="","",IF(J$128="","",IF(J$128="Faza inwest.",0,IF($C131=SUM($AK131:AM131),0,IF(SUM($G131:J131)-SUM($AK131:AM131)&lt;=SUM($G131:J131)*$E131,SUM($G131:J131)-SUM($AK131:AM131),ROUND(SUM($G131:J131)*$E131,2))))))</f>
        <v/>
      </c>
      <c r="AO131" s="189" t="str">
        <f>IF($C131="","",IF(K$128="","",IF(K$128="Faza inwest.",0,IF($C131=SUM($AK131:AN131),0,IF(SUM($G131:K131)-SUM($AK131:AN131)&lt;=SUM($G131:K131)*$E131,SUM($G131:K131)-SUM($AK131:AN131),ROUND(SUM($G131:K131)*$E131,2))))))</f>
        <v/>
      </c>
      <c r="AP131" s="189" t="str">
        <f>IF($C131="","",IF(L$128="","",IF(L$128="Faza inwest.",0,IF($C131=SUM($AK131:AO131),0,IF(SUM($G131:L131)-SUM($AK131:AO131)&lt;=SUM($G131:L131)*$E131,SUM($G131:L131)-SUM($AK131:AO131),ROUND(SUM($G131:L131)*$E131,2))))))</f>
        <v/>
      </c>
      <c r="AQ131" s="189" t="str">
        <f>IF($C131="","",IF(M$128="","",IF(M$128="Faza inwest.",0,IF($C131=SUM($AK131:AP131),0,IF(SUM($G131:M131)-SUM($AK131:AP131)&lt;=SUM($G131:M131)*$E131,SUM($G131:M131)-SUM($AK131:AP131),ROUND(SUM($G131:M131)*$E131,2))))))</f>
        <v/>
      </c>
      <c r="AR131" s="189" t="str">
        <f>IF($C131="","",IF(N$128="","",IF(N$128="Faza inwest.",0,IF($C131=SUM($AK131:AQ131),0,IF(SUM($G131:N131)-SUM($AK131:AQ131)&lt;=SUM($G131:N131)*$E131,SUM($G131:N131)-SUM($AK131:AQ131),ROUND(SUM($G131:N131)*$E131,2))))))</f>
        <v/>
      </c>
      <c r="AS131" s="189" t="str">
        <f>IF($C131="","",IF(O$128="","",IF(O$128="Faza inwest.",0,IF($C131=SUM($AK131:AR131),0,IF(SUM($G131:O131)-SUM($AK131:AR131)&lt;=SUM($G131:O131)*$E131,SUM($G131:O131)-SUM($AK131:AR131),ROUND(SUM($G131:O131)*$E131,2))))))</f>
        <v/>
      </c>
      <c r="AT131" s="189" t="str">
        <f>IF($C131="","",IF(P$128="","",IF(P$128="Faza inwest.",0,IF($C131=SUM($AK131:AS131),0,IF(SUM($G131:P131)-SUM($AK131:AS131)&lt;=SUM($G131:P131)*$E131,SUM($G131:P131)-SUM($AK131:AS131),ROUND(SUM($G131:P131)*$E131,2))))))</f>
        <v/>
      </c>
      <c r="AU131" s="189" t="str">
        <f>IF($C131="","",IF(Q$128="","",IF(Q$128="Faza inwest.",0,IF($C131=SUM($AK131:AT131),0,IF(SUM($G131:Q131)-SUM($AK131:AT131)&lt;=SUM($G131:Q131)*$E131,SUM($G131:Q131)-SUM($AK131:AT131),ROUND(SUM($G131:Q131)*$E131,2))))))</f>
        <v/>
      </c>
      <c r="AV131" s="189" t="str">
        <f>IF($C131="","",IF(R$128="","",IF(R$128="Faza inwest.",0,IF($C131=SUM($AK131:AU131),0,IF(SUM($G131:R131)-SUM($AK131:AU131)&lt;=SUM($G131:R131)*$E131,SUM($G131:R131)-SUM($AK131:AU131),ROUND(SUM($G131:R131)*$E131,2))))))</f>
        <v/>
      </c>
      <c r="AW131" s="189" t="str">
        <f>IF($C131="","",IF(S$128="","",IF(S$128="Faza inwest.",0,IF($C131=SUM($AK131:AV131),0,IF(SUM($G131:S131)-SUM($AK131:AV131)&lt;=SUM($G131:S131)*$E131,SUM($G131:S131)-SUM($AK131:AV131),ROUND(SUM($G131:S131)*$E131,2))))))</f>
        <v/>
      </c>
      <c r="AX131" s="189" t="str">
        <f>IF($C131="","",IF(T$128="","",IF(T$128="Faza inwest.",0,IF($C131=SUM($AK131:AW131),0,IF(SUM($G131:T131)-SUM($AK131:AW131)&lt;=SUM($G131:T131)*$E131,SUM($G131:T131)-SUM($AK131:AW131),ROUND(SUM($G131:T131)*$E131,2))))))</f>
        <v/>
      </c>
      <c r="AY131" s="189" t="str">
        <f>IF($C131="","",IF(U$128="","",IF(U$128="Faza inwest.",0,IF($C131=SUM($AK131:AX131),0,IF(SUM($G131:U131)-SUM($AK131:AX131)&lt;=SUM($G131:U131)*$E131,SUM($G131:U131)-SUM($AK131:AX131),ROUND(SUM($G131:U131)*$E131,2))))))</f>
        <v/>
      </c>
      <c r="AZ131" s="189" t="str">
        <f>IF($C131="","",IF(V$128="","",IF(V$128="Faza inwest.",0,IF($C131=SUM($AK131:AY131),0,IF(SUM($G131:V131)-SUM($AK131:AY131)&lt;=SUM($G131:V131)*$E131,SUM($G131:V131)-SUM($AK131:AY131),ROUND(SUM($G131:V131)*$E131,2))))))</f>
        <v/>
      </c>
      <c r="BA131" s="189" t="str">
        <f>IF($C131="","",IF(W$128="","",IF(W$128="Faza inwest.",0,IF($C131=SUM($AK131:AZ131),0,IF(SUM($G131:W131)-SUM($AK131:AZ131)&lt;=SUM($G131:W131)*$E131,SUM($G131:W131)-SUM($AK131:AZ131),ROUND(SUM($G131:W131)*$E131,2))))))</f>
        <v/>
      </c>
      <c r="BB131" s="189" t="str">
        <f>IF($C131="","",IF(X$128="","",IF(X$128="Faza inwest.",0,IF($C131=SUM($AK131:BA131),0,IF(SUM($G131:X131)-SUM($AK131:BA131)&lt;=SUM($G131:X131)*$E131,SUM($G131:X131)-SUM($AK131:BA131),ROUND(SUM($G131:X131)*$E131,2))))))</f>
        <v/>
      </c>
      <c r="BC131" s="189" t="str">
        <f>IF($C131="","",IF(Y$128="","",IF(Y$128="Faza inwest.",0,IF($C131=SUM($AK131:BB131),0,IF(SUM($G131:Y131)-SUM($AK131:BB131)&lt;=SUM($G131:Y131)*$E131,SUM($G131:Y131)-SUM($AK131:BB131),ROUND(SUM($G131:Y131)*$E131,2))))))</f>
        <v/>
      </c>
      <c r="BD131" s="189" t="str">
        <f>IF($C131="","",IF(Z$128="","",IF(Z$128="Faza inwest.",0,IF($C131=SUM($AK131:BC131),0,IF(SUM($G131:Z131)-SUM($AK131:BC131)&lt;=SUM($G131:Z131)*$E131,SUM($G131:Z131)-SUM($AK131:BC131),ROUND(SUM($G131:Z131)*$E131,2))))))</f>
        <v/>
      </c>
      <c r="BE131" s="189" t="str">
        <f>IF($C131="","",IF(AA$128="","",IF(AA$128="Faza inwest.",0,IF($C131=SUM($AK131:BD131),0,IF(SUM($G131:AA131)-SUM($AK131:BD131)&lt;=SUM($G131:AA131)*$E131,SUM($G131:AA131)-SUM($AK131:BD131),ROUND(SUM($G131:AA131)*$E131,2))))))</f>
        <v/>
      </c>
      <c r="BF131" s="189" t="str">
        <f>IF($C131="","",IF(AB$128="","",IF(AB$128="Faza inwest.",0,IF($C131=SUM($AK131:BE131),0,IF(SUM($G131:AB131)-SUM($AK131:BE131)&lt;=SUM($G131:AB131)*$E131,SUM($G131:AB131)-SUM($AK131:BE131),ROUND(SUM($G131:AB131)*$E131,2))))))</f>
        <v/>
      </c>
      <c r="BG131" s="189" t="str">
        <f>IF($C131="","",IF(AC$128="","",IF(AC$128="Faza inwest.",0,IF($C131=SUM($AK131:BF131),0,IF(SUM($G131:AC131)-SUM($AK131:BF131)&lt;=SUM($G131:AC131)*$E131,SUM($G131:AC131)-SUM($AK131:BF131),ROUND(SUM($G131:AC131)*$E131,2))))))</f>
        <v/>
      </c>
      <c r="BH131" s="189" t="str">
        <f>IF($C131="","",IF(AD$128="","",IF(AD$128="Faza inwest.",0,IF($C131=SUM($AK131:BG131),0,IF(SUM($G131:AD131)-SUM($AK131:BG131)&lt;=SUM($G131:AD131)*$E131,SUM($G131:AD131)-SUM($AK131:BG131),ROUND(SUM($G131:AD131)*$E131,2))))))</f>
        <v/>
      </c>
      <c r="BI131" s="189" t="str">
        <f>IF($C131="","",IF(AE$128="","",IF(AE$128="Faza inwest.",0,IF($C131=SUM($AK131:BH131),0,IF(SUM($G131:AE131)-SUM($AK131:BH131)&lt;=SUM($G131:AE131)*$E131,SUM($G131:AE131)-SUM($AK131:BH131),ROUND(SUM($G131:AE131)*$E131,2))))))</f>
        <v/>
      </c>
      <c r="BJ131" s="189" t="str">
        <f>IF($C131="","",IF(AF$128="","",IF(AF$128="Faza inwest.",0,IF($C131=SUM($AK131:BI131),0,IF(SUM($G131:AF131)-SUM($AK131:BI131)&lt;=SUM($G131:AF131)*$E131,SUM($G131:AF131)-SUM($AK131:BI131),ROUND(SUM($G131:AF131)*$E131,2))))))</f>
        <v/>
      </c>
      <c r="BK131" s="189" t="str">
        <f>IF($C131="","",IF(AG$128="","",IF(AG$128="Faza inwest.",0,IF($C131=SUM($AK131:BJ131),0,IF(SUM($G131:AG131)-SUM($AK131:BJ131)&lt;=SUM($G131:AG131)*$E131,SUM($G131:AG131)-SUM($AK131:BJ131),ROUND(SUM($G131:AG131)*$E131,2))))))</f>
        <v/>
      </c>
      <c r="BL131" s="189" t="str">
        <f>IF($C131="","",IF(AH$128="","",IF(AH$128="Faza inwest.",0,IF($C131=SUM($AK131:BK131),0,IF(SUM($G131:AH131)-SUM($AK131:BK131)&lt;=SUM($G131:AH131)*$E131,SUM($G131:AH131)-SUM($AK131:BK131),ROUND(SUM($G131:AH131)*$E131,2))))))</f>
        <v/>
      </c>
      <c r="BM131" s="189" t="str">
        <f>IF($C131="","",IF(AI$128="","",IF(AI$128="Faza inwest.",0,IF($C131=SUM($AK131:BL131),0,IF(SUM($G131:AI131)-SUM($AK131:BL131)&lt;=SUM($G131:AI131)*$E131,SUM($G131:AI131)-SUM($AK131:BL131),ROUND(SUM($G131:AI131)*$E131,2))))))</f>
        <v/>
      </c>
      <c r="BN131" s="189" t="str">
        <f>IF($C131="","",IF(AJ$128="","",IF(AJ$128="Faza inwest.",0,IF($C131=SUM($AK131:BM131),0,IF(SUM($G131:AJ131)-SUM($AK131:BM131)&lt;=SUM($G131:AJ131)*$E131,SUM($G131:AJ131)-SUM($AK131:BM131),ROUND(SUM($G131:AJ131)*$E131,2))))))</f>
        <v/>
      </c>
    </row>
    <row r="132" spans="1:66" s="70" customFormat="1">
      <c r="A132" s="94" t="str">
        <f t="shared" ref="A132" si="63">IF(A82="","",A82)</f>
        <v/>
      </c>
      <c r="B132" s="204" t="str">
        <f t="shared" ref="B132:B150" si="64">IF(B82="","",B82)</f>
        <v/>
      </c>
      <c r="C132" s="205" t="str">
        <f t="shared" ref="C132:C150" si="65">IF(SUM(G132:AJ132)=0,"",SUM(G132:AJ132))</f>
        <v/>
      </c>
      <c r="D132" s="206" t="str">
        <f t="shared" ref="D132:E132" si="66">IF(D82="","",D82)</f>
        <v/>
      </c>
      <c r="E132" s="604" t="str">
        <f t="shared" si="66"/>
        <v/>
      </c>
      <c r="F132" s="207" t="s">
        <v>8</v>
      </c>
      <c r="G132" s="479" t="str">
        <f>IF(Dane!G99="","",Dane!G99)</f>
        <v/>
      </c>
      <c r="H132" s="479" t="str">
        <f>IF(Dane!H99="","",Dane!H99)</f>
        <v/>
      </c>
      <c r="I132" s="479" t="str">
        <f>IF(Dane!I99="","",Dane!I99)</f>
        <v/>
      </c>
      <c r="J132" s="479" t="str">
        <f>IF(Dane!J99="","",Dane!J99)</f>
        <v/>
      </c>
      <c r="K132" s="479" t="str">
        <f>IF(Dane!K99="","",Dane!K99)</f>
        <v/>
      </c>
      <c r="L132" s="479" t="str">
        <f>IF(Dane!L99="","",Dane!L99)</f>
        <v/>
      </c>
      <c r="M132" s="479" t="str">
        <f>IF(Dane!M99="","",Dane!M99)</f>
        <v/>
      </c>
      <c r="N132" s="479" t="str">
        <f>IF(Dane!N99="","",Dane!N99)</f>
        <v/>
      </c>
      <c r="O132" s="479" t="str">
        <f>IF(Dane!O99="","",Dane!O99)</f>
        <v/>
      </c>
      <c r="P132" s="479" t="str">
        <f>IF(Dane!P99="","",Dane!P99)</f>
        <v/>
      </c>
      <c r="Q132" s="479" t="str">
        <f>IF(Dane!Q99="","",Dane!Q99)</f>
        <v/>
      </c>
      <c r="R132" s="479" t="str">
        <f>IF(Dane!R99="","",Dane!R99)</f>
        <v/>
      </c>
      <c r="S132" s="479" t="str">
        <f>IF(Dane!S99="","",Dane!S99)</f>
        <v/>
      </c>
      <c r="T132" s="479" t="str">
        <f>IF(Dane!T99="","",Dane!T99)</f>
        <v/>
      </c>
      <c r="U132" s="479" t="str">
        <f>IF(Dane!U99="","",Dane!U99)</f>
        <v/>
      </c>
      <c r="V132" s="479" t="str">
        <f>IF(Dane!V99="","",Dane!V99)</f>
        <v/>
      </c>
      <c r="W132" s="479" t="str">
        <f>IF(Dane!W99="","",Dane!W99)</f>
        <v/>
      </c>
      <c r="X132" s="479" t="str">
        <f>IF(Dane!X99="","",Dane!X99)</f>
        <v/>
      </c>
      <c r="Y132" s="479" t="str">
        <f>IF(Dane!Y99="","",Dane!Y99)</f>
        <v/>
      </c>
      <c r="Z132" s="479" t="str">
        <f>IF(Dane!Z99="","",Dane!Z99)</f>
        <v/>
      </c>
      <c r="AA132" s="479" t="str">
        <f>IF(Dane!AA99="","",Dane!AA99)</f>
        <v/>
      </c>
      <c r="AB132" s="479" t="str">
        <f>IF(Dane!AB99="","",Dane!AB99)</f>
        <v/>
      </c>
      <c r="AC132" s="479" t="str">
        <f>IF(Dane!AC99="","",Dane!AC99)</f>
        <v/>
      </c>
      <c r="AD132" s="479" t="str">
        <f>IF(Dane!AD99="","",Dane!AD99)</f>
        <v/>
      </c>
      <c r="AE132" s="479" t="str">
        <f>IF(Dane!AE99="","",Dane!AE99)</f>
        <v/>
      </c>
      <c r="AF132" s="479" t="str">
        <f>IF(Dane!AF99="","",Dane!AF99)</f>
        <v/>
      </c>
      <c r="AG132" s="479" t="str">
        <f>IF(Dane!AG99="","",Dane!AG99)</f>
        <v/>
      </c>
      <c r="AH132" s="479" t="str">
        <f>IF(Dane!AH99="","",Dane!AH99)</f>
        <v/>
      </c>
      <c r="AI132" s="479" t="str">
        <f>IF(Dane!AI99="","",Dane!AI99)</f>
        <v/>
      </c>
      <c r="AJ132" s="479" t="str">
        <f>IF(Dane!AJ99="","",Dane!AJ99)</f>
        <v/>
      </c>
      <c r="AK132" s="195" t="str">
        <f>IF($C132="","",IF(H$79="","",IF(G$79="Faza inwest.",0,ROUND(SUM($G132:G132)*$E132,2))))</f>
        <v/>
      </c>
      <c r="AL132" s="195" t="str">
        <f>IF($C132="","",IF(H$128="","",IF(H$128="Faza inwest.",0,IF($C132=SUM($AK132:AK132),0,IF(SUM($G132:H132)-SUM($AK132:AK132)&lt;=SUM($G132:H132)*$E132,SUM($G132:H132)-SUM($AK132:AK132),ROUND(SUM($G132:H132)*$E132,2))))))</f>
        <v/>
      </c>
      <c r="AM132" s="195" t="str">
        <f>IF($C132="","",IF(I$128="","",IF(I$128="Faza inwest.",0,IF($C132=SUM($AK132:AL132),0,IF(SUM($G132:I132)-SUM($AK132:AL132)&lt;=SUM($G132:I132)*$E132,SUM($G132:I132)-SUM($AK132:AL132),ROUND(SUM($G132:I132)*$E132,2))))))</f>
        <v/>
      </c>
      <c r="AN132" s="195" t="str">
        <f>IF($C132="","",IF(J$128="","",IF(J$128="Faza inwest.",0,IF($C132=SUM($AK132:AM132),0,IF(SUM($G132:J132)-SUM($AK132:AM132)&lt;=SUM($G132:J132)*$E132,SUM($G132:J132)-SUM($AK132:AM132),ROUND(SUM($G132:J132)*$E132,2))))))</f>
        <v/>
      </c>
      <c r="AO132" s="195" t="str">
        <f>IF($C132="","",IF(K$128="","",IF(K$128="Faza inwest.",0,IF($C132=SUM($AK132:AN132),0,IF(SUM($G132:K132)-SUM($AK132:AN132)&lt;=SUM($G132:K132)*$E132,SUM($G132:K132)-SUM($AK132:AN132),ROUND(SUM($G132:K132)*$E132,2))))))</f>
        <v/>
      </c>
      <c r="AP132" s="195" t="str">
        <f>IF($C132="","",IF(L$128="","",IF(L$128="Faza inwest.",0,IF($C132=SUM($AK132:AO132),0,IF(SUM($G132:L132)-SUM($AK132:AO132)&lt;=SUM($G132:L132)*$E132,SUM($G132:L132)-SUM($AK132:AO132),ROUND(SUM($G132:L132)*$E132,2))))))</f>
        <v/>
      </c>
      <c r="AQ132" s="195" t="str">
        <f>IF($C132="","",IF(M$128="","",IF(M$128="Faza inwest.",0,IF($C132=SUM($AK132:AP132),0,IF(SUM($G132:M132)-SUM($AK132:AP132)&lt;=SUM($G132:M132)*$E132,SUM($G132:M132)-SUM($AK132:AP132),ROUND(SUM($G132:M132)*$E132,2))))))</f>
        <v/>
      </c>
      <c r="AR132" s="195" t="str">
        <f>IF($C132="","",IF(N$128="","",IF(N$128="Faza inwest.",0,IF($C132=SUM($AK132:AQ132),0,IF(SUM($G132:N132)-SUM($AK132:AQ132)&lt;=SUM($G132:N132)*$E132,SUM($G132:N132)-SUM($AK132:AQ132),ROUND(SUM($G132:N132)*$E132,2))))))</f>
        <v/>
      </c>
      <c r="AS132" s="195" t="str">
        <f>IF($C132="","",IF(O$128="","",IF(O$128="Faza inwest.",0,IF($C132=SUM($AK132:AR132),0,IF(SUM($G132:O132)-SUM($AK132:AR132)&lt;=SUM($G132:O132)*$E132,SUM($G132:O132)-SUM($AK132:AR132),ROUND(SUM($G132:O132)*$E132,2))))))</f>
        <v/>
      </c>
      <c r="AT132" s="195" t="str">
        <f>IF($C132="","",IF(P$128="","",IF(P$128="Faza inwest.",0,IF($C132=SUM($AK132:AS132),0,IF(SUM($G132:P132)-SUM($AK132:AS132)&lt;=SUM($G132:P132)*$E132,SUM($G132:P132)-SUM($AK132:AS132),ROUND(SUM($G132:P132)*$E132,2))))))</f>
        <v/>
      </c>
      <c r="AU132" s="195" t="str">
        <f>IF($C132="","",IF(Q$128="","",IF(Q$128="Faza inwest.",0,IF($C132=SUM($AK132:AT132),0,IF(SUM($G132:Q132)-SUM($AK132:AT132)&lt;=SUM($G132:Q132)*$E132,SUM($G132:Q132)-SUM($AK132:AT132),ROUND(SUM($G132:Q132)*$E132,2))))))</f>
        <v/>
      </c>
      <c r="AV132" s="195" t="str">
        <f>IF($C132="","",IF(R$128="","",IF(R$128="Faza inwest.",0,IF($C132=SUM($AK132:AU132),0,IF(SUM($G132:R132)-SUM($AK132:AU132)&lt;=SUM($G132:R132)*$E132,SUM($G132:R132)-SUM($AK132:AU132),ROUND(SUM($G132:R132)*$E132,2))))))</f>
        <v/>
      </c>
      <c r="AW132" s="195" t="str">
        <f>IF($C132="","",IF(S$128="","",IF(S$128="Faza inwest.",0,IF($C132=SUM($AK132:AV132),0,IF(SUM($G132:S132)-SUM($AK132:AV132)&lt;=SUM($G132:S132)*$E132,SUM($G132:S132)-SUM($AK132:AV132),ROUND(SUM($G132:S132)*$E132,2))))))</f>
        <v/>
      </c>
      <c r="AX132" s="195" t="str">
        <f>IF($C132="","",IF(T$128="","",IF(T$128="Faza inwest.",0,IF($C132=SUM($AK132:AW132),0,IF(SUM($G132:T132)-SUM($AK132:AW132)&lt;=SUM($G132:T132)*$E132,SUM($G132:T132)-SUM($AK132:AW132),ROUND(SUM($G132:T132)*$E132,2))))))</f>
        <v/>
      </c>
      <c r="AY132" s="195" t="str">
        <f>IF($C132="","",IF(U$128="","",IF(U$128="Faza inwest.",0,IF($C132=SUM($AK132:AX132),0,IF(SUM($G132:U132)-SUM($AK132:AX132)&lt;=SUM($G132:U132)*$E132,SUM($G132:U132)-SUM($AK132:AX132),ROUND(SUM($G132:U132)*$E132,2))))))</f>
        <v/>
      </c>
      <c r="AZ132" s="195" t="str">
        <f>IF($C132="","",IF(V$128="","",IF(V$128="Faza inwest.",0,IF($C132=SUM($AK132:AY132),0,IF(SUM($G132:V132)-SUM($AK132:AY132)&lt;=SUM($G132:V132)*$E132,SUM($G132:V132)-SUM($AK132:AY132),ROUND(SUM($G132:V132)*$E132,2))))))</f>
        <v/>
      </c>
      <c r="BA132" s="195" t="str">
        <f>IF($C132="","",IF(W$128="","",IF(W$128="Faza inwest.",0,IF($C132=SUM($AK132:AZ132),0,IF(SUM($G132:W132)-SUM($AK132:AZ132)&lt;=SUM($G132:W132)*$E132,SUM($G132:W132)-SUM($AK132:AZ132),ROUND(SUM($G132:W132)*$E132,2))))))</f>
        <v/>
      </c>
      <c r="BB132" s="195" t="str">
        <f>IF($C132="","",IF(X$128="","",IF(X$128="Faza inwest.",0,IF($C132=SUM($AK132:BA132),0,IF(SUM($G132:X132)-SUM($AK132:BA132)&lt;=SUM($G132:X132)*$E132,SUM($G132:X132)-SUM($AK132:BA132),ROUND(SUM($G132:X132)*$E132,2))))))</f>
        <v/>
      </c>
      <c r="BC132" s="195" t="str">
        <f>IF($C132="","",IF(Y$128="","",IF(Y$128="Faza inwest.",0,IF($C132=SUM($AK132:BB132),0,IF(SUM($G132:Y132)-SUM($AK132:BB132)&lt;=SUM($G132:Y132)*$E132,SUM($G132:Y132)-SUM($AK132:BB132),ROUND(SUM($G132:Y132)*$E132,2))))))</f>
        <v/>
      </c>
      <c r="BD132" s="195" t="str">
        <f>IF($C132="","",IF(Z$128="","",IF(Z$128="Faza inwest.",0,IF($C132=SUM($AK132:BC132),0,IF(SUM($G132:Z132)-SUM($AK132:BC132)&lt;=SUM($G132:Z132)*$E132,SUM($G132:Z132)-SUM($AK132:BC132),ROUND(SUM($G132:Z132)*$E132,2))))))</f>
        <v/>
      </c>
      <c r="BE132" s="195" t="str">
        <f>IF($C132="","",IF(AA$128="","",IF(AA$128="Faza inwest.",0,IF($C132=SUM($AK132:BD132),0,IF(SUM($G132:AA132)-SUM($AK132:BD132)&lt;=SUM($G132:AA132)*$E132,SUM($G132:AA132)-SUM($AK132:BD132),ROUND(SUM($G132:AA132)*$E132,2))))))</f>
        <v/>
      </c>
      <c r="BF132" s="195" t="str">
        <f>IF($C132="","",IF(AB$128="","",IF(AB$128="Faza inwest.",0,IF($C132=SUM($AK132:BE132),0,IF(SUM($G132:AB132)-SUM($AK132:BE132)&lt;=SUM($G132:AB132)*$E132,SUM($G132:AB132)-SUM($AK132:BE132),ROUND(SUM($G132:AB132)*$E132,2))))))</f>
        <v/>
      </c>
      <c r="BG132" s="195" t="str">
        <f>IF($C132="","",IF(AC$128="","",IF(AC$128="Faza inwest.",0,IF($C132=SUM($AK132:BF132),0,IF(SUM($G132:AC132)-SUM($AK132:BF132)&lt;=SUM($G132:AC132)*$E132,SUM($G132:AC132)-SUM($AK132:BF132),ROUND(SUM($G132:AC132)*$E132,2))))))</f>
        <v/>
      </c>
      <c r="BH132" s="195" t="str">
        <f>IF($C132="","",IF(AD$128="","",IF(AD$128="Faza inwest.",0,IF($C132=SUM($AK132:BG132),0,IF(SUM($G132:AD132)-SUM($AK132:BG132)&lt;=SUM($G132:AD132)*$E132,SUM($G132:AD132)-SUM($AK132:BG132),ROUND(SUM($G132:AD132)*$E132,2))))))</f>
        <v/>
      </c>
      <c r="BI132" s="195" t="str">
        <f>IF($C132="","",IF(AE$128="","",IF(AE$128="Faza inwest.",0,IF($C132=SUM($AK132:BH132),0,IF(SUM($G132:AE132)-SUM($AK132:BH132)&lt;=SUM($G132:AE132)*$E132,SUM($G132:AE132)-SUM($AK132:BH132),ROUND(SUM($G132:AE132)*$E132,2))))))</f>
        <v/>
      </c>
      <c r="BJ132" s="195" t="str">
        <f>IF($C132="","",IF(AF$128="","",IF(AF$128="Faza inwest.",0,IF($C132=SUM($AK132:BI132),0,IF(SUM($G132:AF132)-SUM($AK132:BI132)&lt;=SUM($G132:AF132)*$E132,SUM($G132:AF132)-SUM($AK132:BI132),ROUND(SUM($G132:AF132)*$E132,2))))))</f>
        <v/>
      </c>
      <c r="BK132" s="195" t="str">
        <f>IF($C132="","",IF(AG$128="","",IF(AG$128="Faza inwest.",0,IF($C132=SUM($AK132:BJ132),0,IF(SUM($G132:AG132)-SUM($AK132:BJ132)&lt;=SUM($G132:AG132)*$E132,SUM($G132:AG132)-SUM($AK132:BJ132),ROUND(SUM($G132:AG132)*$E132,2))))))</f>
        <v/>
      </c>
      <c r="BL132" s="195" t="str">
        <f>IF($C132="","",IF(AH$128="","",IF(AH$128="Faza inwest.",0,IF($C132=SUM($AK132:BK132),0,IF(SUM($G132:AH132)-SUM($AK132:BK132)&lt;=SUM($G132:AH132)*$E132,SUM($G132:AH132)-SUM($AK132:BK132),ROUND(SUM($G132:AH132)*$E132,2))))))</f>
        <v/>
      </c>
      <c r="BM132" s="195" t="str">
        <f>IF($C132="","",IF(AI$128="","",IF(AI$128="Faza inwest.",0,IF($C132=SUM($AK132:BL132),0,IF(SUM($G132:AI132)-SUM($AK132:BL132)&lt;=SUM($G132:AI132)*$E132,SUM($G132:AI132)-SUM($AK132:BL132),ROUND(SUM($G132:AI132)*$E132,2))))))</f>
        <v/>
      </c>
      <c r="BN132" s="195" t="str">
        <f>IF($C132="","",IF(AJ$128="","",IF(AJ$128="Faza inwest.",0,IF($C132=SUM($AK132:BM132),0,IF(SUM($G132:AJ132)-SUM($AK132:BM132)&lt;=SUM($G132:AJ132)*$E132,SUM($G132:AJ132)-SUM($AK132:BM132),ROUND(SUM($G132:AJ132)*$E132,2))))))</f>
        <v/>
      </c>
    </row>
    <row r="133" spans="1:66" s="70" customFormat="1">
      <c r="A133" s="94" t="str">
        <f t="shared" ref="A133" si="67">IF(A83="","",A83)</f>
        <v/>
      </c>
      <c r="B133" s="204" t="str">
        <f t="shared" si="64"/>
        <v/>
      </c>
      <c r="C133" s="205" t="str">
        <f t="shared" si="65"/>
        <v/>
      </c>
      <c r="D133" s="206" t="str">
        <f t="shared" ref="D133:E133" si="68">IF(D83="","",D83)</f>
        <v/>
      </c>
      <c r="E133" s="604" t="str">
        <f t="shared" si="68"/>
        <v/>
      </c>
      <c r="F133" s="207" t="s">
        <v>8</v>
      </c>
      <c r="G133" s="479" t="str">
        <f>IF(Dane!G100="","",Dane!G100)</f>
        <v/>
      </c>
      <c r="H133" s="479" t="str">
        <f>IF(Dane!H100="","",Dane!H100)</f>
        <v/>
      </c>
      <c r="I133" s="479" t="str">
        <f>IF(Dane!I100="","",Dane!I100)</f>
        <v/>
      </c>
      <c r="J133" s="479" t="str">
        <f>IF(Dane!J100="","",Dane!J100)</f>
        <v/>
      </c>
      <c r="K133" s="479" t="str">
        <f>IF(Dane!K100="","",Dane!K100)</f>
        <v/>
      </c>
      <c r="L133" s="479" t="str">
        <f>IF(Dane!L100="","",Dane!L100)</f>
        <v/>
      </c>
      <c r="M133" s="479" t="str">
        <f>IF(Dane!M100="","",Dane!M100)</f>
        <v/>
      </c>
      <c r="N133" s="479" t="str">
        <f>IF(Dane!N100="","",Dane!N100)</f>
        <v/>
      </c>
      <c r="O133" s="479" t="str">
        <f>IF(Dane!O100="","",Dane!O100)</f>
        <v/>
      </c>
      <c r="P133" s="479" t="str">
        <f>IF(Dane!P100="","",Dane!P100)</f>
        <v/>
      </c>
      <c r="Q133" s="479" t="str">
        <f>IF(Dane!Q100="","",Dane!Q100)</f>
        <v/>
      </c>
      <c r="R133" s="479" t="str">
        <f>IF(Dane!R100="","",Dane!R100)</f>
        <v/>
      </c>
      <c r="S133" s="479" t="str">
        <f>IF(Dane!S100="","",Dane!S100)</f>
        <v/>
      </c>
      <c r="T133" s="479" t="str">
        <f>IF(Dane!T100="","",Dane!T100)</f>
        <v/>
      </c>
      <c r="U133" s="479" t="str">
        <f>IF(Dane!U100="","",Dane!U100)</f>
        <v/>
      </c>
      <c r="V133" s="479" t="str">
        <f>IF(Dane!V100="","",Dane!V100)</f>
        <v/>
      </c>
      <c r="W133" s="479" t="str">
        <f>IF(Dane!W100="","",Dane!W100)</f>
        <v/>
      </c>
      <c r="X133" s="479" t="str">
        <f>IF(Dane!X100="","",Dane!X100)</f>
        <v/>
      </c>
      <c r="Y133" s="479" t="str">
        <f>IF(Dane!Y100="","",Dane!Y100)</f>
        <v/>
      </c>
      <c r="Z133" s="479" t="str">
        <f>IF(Dane!Z100="","",Dane!Z100)</f>
        <v/>
      </c>
      <c r="AA133" s="479" t="str">
        <f>IF(Dane!AA100="","",Dane!AA100)</f>
        <v/>
      </c>
      <c r="AB133" s="479" t="str">
        <f>IF(Dane!AB100="","",Dane!AB100)</f>
        <v/>
      </c>
      <c r="AC133" s="479" t="str">
        <f>IF(Dane!AC100="","",Dane!AC100)</f>
        <v/>
      </c>
      <c r="AD133" s="479" t="str">
        <f>IF(Dane!AD100="","",Dane!AD100)</f>
        <v/>
      </c>
      <c r="AE133" s="479" t="str">
        <f>IF(Dane!AE100="","",Dane!AE100)</f>
        <v/>
      </c>
      <c r="AF133" s="479" t="str">
        <f>IF(Dane!AF100="","",Dane!AF100)</f>
        <v/>
      </c>
      <c r="AG133" s="479" t="str">
        <f>IF(Dane!AG100="","",Dane!AG100)</f>
        <v/>
      </c>
      <c r="AH133" s="479" t="str">
        <f>IF(Dane!AH100="","",Dane!AH100)</f>
        <v/>
      </c>
      <c r="AI133" s="479" t="str">
        <f>IF(Dane!AI100="","",Dane!AI100)</f>
        <v/>
      </c>
      <c r="AJ133" s="479" t="str">
        <f>IF(Dane!AJ100="","",Dane!AJ100)</f>
        <v/>
      </c>
      <c r="AK133" s="195" t="str">
        <f>IF($C133="","",IF(H$79="","",IF(G$79="Faza inwest.",0,ROUND(SUM($G133:G133)*$E133,2))))</f>
        <v/>
      </c>
      <c r="AL133" s="195" t="str">
        <f>IF($C133="","",IF(H$128="","",IF(H$128="Faza inwest.",0,IF($C133=SUM($AK133:AK133),0,IF(SUM($G133:H133)-SUM($AK133:AK133)&lt;=SUM($G133:H133)*$E133,SUM($G133:H133)-SUM($AK133:AK133),ROUND(SUM($G133:H133)*$E133,2))))))</f>
        <v/>
      </c>
      <c r="AM133" s="195" t="str">
        <f>IF($C133="","",IF(I$128="","",IF(I$128="Faza inwest.",0,IF($C133=SUM($AK133:AL133),0,IF(SUM($G133:I133)-SUM($AK133:AL133)&lt;=SUM($G133:I133)*$E133,SUM($G133:I133)-SUM($AK133:AL133),ROUND(SUM($G133:I133)*$E133,2))))))</f>
        <v/>
      </c>
      <c r="AN133" s="195" t="str">
        <f>IF($C133="","",IF(J$128="","",IF(J$128="Faza inwest.",0,IF($C133=SUM($AK133:AM133),0,IF(SUM($G133:J133)-SUM($AK133:AM133)&lt;=SUM($G133:J133)*$E133,SUM($G133:J133)-SUM($AK133:AM133),ROUND(SUM($G133:J133)*$E133,2))))))</f>
        <v/>
      </c>
      <c r="AO133" s="195" t="str">
        <f>IF($C133="","",IF(K$128="","",IF(K$128="Faza inwest.",0,IF($C133=SUM($AK133:AN133),0,IF(SUM($G133:K133)-SUM($AK133:AN133)&lt;=SUM($G133:K133)*$E133,SUM($G133:K133)-SUM($AK133:AN133),ROUND(SUM($G133:K133)*$E133,2))))))</f>
        <v/>
      </c>
      <c r="AP133" s="195" t="str">
        <f>IF($C133="","",IF(L$128="","",IF(L$128="Faza inwest.",0,IF($C133=SUM($AK133:AO133),0,IF(SUM($G133:L133)-SUM($AK133:AO133)&lt;=SUM($G133:L133)*$E133,SUM($G133:L133)-SUM($AK133:AO133),ROUND(SUM($G133:L133)*$E133,2))))))</f>
        <v/>
      </c>
      <c r="AQ133" s="195" t="str">
        <f>IF($C133="","",IF(M$128="","",IF(M$128="Faza inwest.",0,IF($C133=SUM($AK133:AP133),0,IF(SUM($G133:M133)-SUM($AK133:AP133)&lt;=SUM($G133:M133)*$E133,SUM($G133:M133)-SUM($AK133:AP133),ROUND(SUM($G133:M133)*$E133,2))))))</f>
        <v/>
      </c>
      <c r="AR133" s="195" t="str">
        <f>IF($C133="","",IF(N$128="","",IF(N$128="Faza inwest.",0,IF($C133=SUM($AK133:AQ133),0,IF(SUM($G133:N133)-SUM($AK133:AQ133)&lt;=SUM($G133:N133)*$E133,SUM($G133:N133)-SUM($AK133:AQ133),ROUND(SUM($G133:N133)*$E133,2))))))</f>
        <v/>
      </c>
      <c r="AS133" s="195" t="str">
        <f>IF($C133="","",IF(O$128="","",IF(O$128="Faza inwest.",0,IF($C133=SUM($AK133:AR133),0,IF(SUM($G133:O133)-SUM($AK133:AR133)&lt;=SUM($G133:O133)*$E133,SUM($G133:O133)-SUM($AK133:AR133),ROUND(SUM($G133:O133)*$E133,2))))))</f>
        <v/>
      </c>
      <c r="AT133" s="195" t="str">
        <f>IF($C133="","",IF(P$128="","",IF(P$128="Faza inwest.",0,IF($C133=SUM($AK133:AS133),0,IF(SUM($G133:P133)-SUM($AK133:AS133)&lt;=SUM($G133:P133)*$E133,SUM($G133:P133)-SUM($AK133:AS133),ROUND(SUM($G133:P133)*$E133,2))))))</f>
        <v/>
      </c>
      <c r="AU133" s="195" t="str">
        <f>IF($C133="","",IF(Q$128="","",IF(Q$128="Faza inwest.",0,IF($C133=SUM($AK133:AT133),0,IF(SUM($G133:Q133)-SUM($AK133:AT133)&lt;=SUM($G133:Q133)*$E133,SUM($G133:Q133)-SUM($AK133:AT133),ROUND(SUM($G133:Q133)*$E133,2))))))</f>
        <v/>
      </c>
      <c r="AV133" s="195" t="str">
        <f>IF($C133="","",IF(R$128="","",IF(R$128="Faza inwest.",0,IF($C133=SUM($AK133:AU133),0,IF(SUM($G133:R133)-SUM($AK133:AU133)&lt;=SUM($G133:R133)*$E133,SUM($G133:R133)-SUM($AK133:AU133),ROUND(SUM($G133:R133)*$E133,2))))))</f>
        <v/>
      </c>
      <c r="AW133" s="195" t="str">
        <f>IF($C133="","",IF(S$128="","",IF(S$128="Faza inwest.",0,IF($C133=SUM($AK133:AV133),0,IF(SUM($G133:S133)-SUM($AK133:AV133)&lt;=SUM($G133:S133)*$E133,SUM($G133:S133)-SUM($AK133:AV133),ROUND(SUM($G133:S133)*$E133,2))))))</f>
        <v/>
      </c>
      <c r="AX133" s="195" t="str">
        <f>IF($C133="","",IF(T$128="","",IF(T$128="Faza inwest.",0,IF($C133=SUM($AK133:AW133),0,IF(SUM($G133:T133)-SUM($AK133:AW133)&lt;=SUM($G133:T133)*$E133,SUM($G133:T133)-SUM($AK133:AW133),ROUND(SUM($G133:T133)*$E133,2))))))</f>
        <v/>
      </c>
      <c r="AY133" s="195" t="str">
        <f>IF($C133="","",IF(U$128="","",IF(U$128="Faza inwest.",0,IF($C133=SUM($AK133:AX133),0,IF(SUM($G133:U133)-SUM($AK133:AX133)&lt;=SUM($G133:U133)*$E133,SUM($G133:U133)-SUM($AK133:AX133),ROUND(SUM($G133:U133)*$E133,2))))))</f>
        <v/>
      </c>
      <c r="AZ133" s="195" t="str">
        <f>IF($C133="","",IF(V$128="","",IF(V$128="Faza inwest.",0,IF($C133=SUM($AK133:AY133),0,IF(SUM($G133:V133)-SUM($AK133:AY133)&lt;=SUM($G133:V133)*$E133,SUM($G133:V133)-SUM($AK133:AY133),ROUND(SUM($G133:V133)*$E133,2))))))</f>
        <v/>
      </c>
      <c r="BA133" s="195" t="str">
        <f>IF($C133="","",IF(W$128="","",IF(W$128="Faza inwest.",0,IF($C133=SUM($AK133:AZ133),0,IF(SUM($G133:W133)-SUM($AK133:AZ133)&lt;=SUM($G133:W133)*$E133,SUM($G133:W133)-SUM($AK133:AZ133),ROUND(SUM($G133:W133)*$E133,2))))))</f>
        <v/>
      </c>
      <c r="BB133" s="195" t="str">
        <f>IF($C133="","",IF(X$128="","",IF(X$128="Faza inwest.",0,IF($C133=SUM($AK133:BA133),0,IF(SUM($G133:X133)-SUM($AK133:BA133)&lt;=SUM($G133:X133)*$E133,SUM($G133:X133)-SUM($AK133:BA133),ROUND(SUM($G133:X133)*$E133,2))))))</f>
        <v/>
      </c>
      <c r="BC133" s="195" t="str">
        <f>IF($C133="","",IF(Y$128="","",IF(Y$128="Faza inwest.",0,IF($C133=SUM($AK133:BB133),0,IF(SUM($G133:Y133)-SUM($AK133:BB133)&lt;=SUM($G133:Y133)*$E133,SUM($G133:Y133)-SUM($AK133:BB133),ROUND(SUM($G133:Y133)*$E133,2))))))</f>
        <v/>
      </c>
      <c r="BD133" s="195" t="str">
        <f>IF($C133="","",IF(Z$128="","",IF(Z$128="Faza inwest.",0,IF($C133=SUM($AK133:BC133),0,IF(SUM($G133:Z133)-SUM($AK133:BC133)&lt;=SUM($G133:Z133)*$E133,SUM($G133:Z133)-SUM($AK133:BC133),ROUND(SUM($G133:Z133)*$E133,2))))))</f>
        <v/>
      </c>
      <c r="BE133" s="195" t="str">
        <f>IF($C133="","",IF(AA$128="","",IF(AA$128="Faza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IF($C133="","",IF(AB$128="","",IF(AB$128="Faza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IF($C133="","",IF(AC$128="","",IF(AC$128="Faza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IF($C133="","",IF(AD$128="","",IF(AD$128="Faza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IF($C133="","",IF(AE$128="","",IF(AE$128="Faza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IF($C133="","",IF(AF$128="","",IF(AF$128="Faza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IF($C133="","",IF(AG$128="","",IF(AG$128="Faza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IF($C133="","",IF(AH$128="","",IF(AH$128="Faza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IF($C133="","",IF(AI$128="","",IF(AI$128="Faza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IF($C133="","",IF(AJ$128="","",IF(AJ$128="Faza inwest.",0,IF($C133=SUM($AK133:BM133),0,IF(SUM($G133:AJ133)-SUM($AK133:BM133)&lt;=SUM($G133:AJ133)*$E133,SUM($G133:AJ133)-SUM($AK133:BM133),ROUND(SUM($G133:AJ133)*$E133,2))))))</f>
        <v/>
      </c>
    </row>
    <row r="134" spans="1:66" s="70" customFormat="1">
      <c r="A134" s="94" t="str">
        <f t="shared" ref="A134" si="69">IF(A84="","",A84)</f>
        <v/>
      </c>
      <c r="B134" s="204" t="str">
        <f t="shared" si="64"/>
        <v/>
      </c>
      <c r="C134" s="205" t="str">
        <f t="shared" si="65"/>
        <v/>
      </c>
      <c r="D134" s="206" t="str">
        <f t="shared" ref="D134:E134" si="70">IF(D84="","",D84)</f>
        <v/>
      </c>
      <c r="E134" s="604" t="str">
        <f t="shared" si="70"/>
        <v/>
      </c>
      <c r="F134" s="207" t="s">
        <v>8</v>
      </c>
      <c r="G134" s="479" t="str">
        <f>IF(Dane!G101="","",Dane!G101)</f>
        <v/>
      </c>
      <c r="H134" s="479" t="str">
        <f>IF(Dane!H101="","",Dane!H101)</f>
        <v/>
      </c>
      <c r="I134" s="479" t="str">
        <f>IF(Dane!I101="","",Dane!I101)</f>
        <v/>
      </c>
      <c r="J134" s="479" t="str">
        <f>IF(Dane!J101="","",Dane!J101)</f>
        <v/>
      </c>
      <c r="K134" s="479" t="str">
        <f>IF(Dane!K101="","",Dane!K101)</f>
        <v/>
      </c>
      <c r="L134" s="479" t="str">
        <f>IF(Dane!L101="","",Dane!L101)</f>
        <v/>
      </c>
      <c r="M134" s="479" t="str">
        <f>IF(Dane!M101="","",Dane!M101)</f>
        <v/>
      </c>
      <c r="N134" s="479" t="str">
        <f>IF(Dane!N101="","",Dane!N101)</f>
        <v/>
      </c>
      <c r="O134" s="479" t="str">
        <f>IF(Dane!O101="","",Dane!O101)</f>
        <v/>
      </c>
      <c r="P134" s="479" t="str">
        <f>IF(Dane!P101="","",Dane!P101)</f>
        <v/>
      </c>
      <c r="Q134" s="479" t="str">
        <f>IF(Dane!Q101="","",Dane!Q101)</f>
        <v/>
      </c>
      <c r="R134" s="479" t="str">
        <f>IF(Dane!R101="","",Dane!R101)</f>
        <v/>
      </c>
      <c r="S134" s="479" t="str">
        <f>IF(Dane!S101="","",Dane!S101)</f>
        <v/>
      </c>
      <c r="T134" s="479" t="str">
        <f>IF(Dane!T101="","",Dane!T101)</f>
        <v/>
      </c>
      <c r="U134" s="479" t="str">
        <f>IF(Dane!U101="","",Dane!U101)</f>
        <v/>
      </c>
      <c r="V134" s="479" t="str">
        <f>IF(Dane!V101="","",Dane!V101)</f>
        <v/>
      </c>
      <c r="W134" s="479" t="str">
        <f>IF(Dane!W101="","",Dane!W101)</f>
        <v/>
      </c>
      <c r="X134" s="479" t="str">
        <f>IF(Dane!X101="","",Dane!X101)</f>
        <v/>
      </c>
      <c r="Y134" s="479" t="str">
        <f>IF(Dane!Y101="","",Dane!Y101)</f>
        <v/>
      </c>
      <c r="Z134" s="479" t="str">
        <f>IF(Dane!Z101="","",Dane!Z101)</f>
        <v/>
      </c>
      <c r="AA134" s="479" t="str">
        <f>IF(Dane!AA101="","",Dane!AA101)</f>
        <v/>
      </c>
      <c r="AB134" s="479" t="str">
        <f>IF(Dane!AB101="","",Dane!AB101)</f>
        <v/>
      </c>
      <c r="AC134" s="479" t="str">
        <f>IF(Dane!AC101="","",Dane!AC101)</f>
        <v/>
      </c>
      <c r="AD134" s="479" t="str">
        <f>IF(Dane!AD101="","",Dane!AD101)</f>
        <v/>
      </c>
      <c r="AE134" s="479" t="str">
        <f>IF(Dane!AE101="","",Dane!AE101)</f>
        <v/>
      </c>
      <c r="AF134" s="479" t="str">
        <f>IF(Dane!AF101="","",Dane!AF101)</f>
        <v/>
      </c>
      <c r="AG134" s="479" t="str">
        <f>IF(Dane!AG101="","",Dane!AG101)</f>
        <v/>
      </c>
      <c r="AH134" s="479" t="str">
        <f>IF(Dane!AH101="","",Dane!AH101)</f>
        <v/>
      </c>
      <c r="AI134" s="479" t="str">
        <f>IF(Dane!AI101="","",Dane!AI101)</f>
        <v/>
      </c>
      <c r="AJ134" s="479" t="str">
        <f>IF(Dane!AJ101="","",Dane!AJ101)</f>
        <v/>
      </c>
      <c r="AK134" s="195" t="str">
        <f>IF($C134="","",IF(H$79="","",IF(G$79="Faza inwest.",0,ROUND(SUM($G134:G134)*$E134,2))))</f>
        <v/>
      </c>
      <c r="AL134" s="195" t="str">
        <f>IF($C134="","",IF(H$128="","",IF(H$128="Faza inwest.",0,IF($C134=SUM($AK134:AK134),0,IF(SUM($G134:H134)-SUM($AK134:AK134)&lt;=SUM($G134:H134)*$E134,SUM($G134:H134)-SUM($AK134:AK134),ROUND(SUM($G134:H134)*$E134,2))))))</f>
        <v/>
      </c>
      <c r="AM134" s="195" t="str">
        <f>IF($C134="","",IF(I$128="","",IF(I$128="Faza inwest.",0,IF($C134=SUM($AK134:AL134),0,IF(SUM($G134:I134)-SUM($AK134:AL134)&lt;=SUM($G134:I134)*$E134,SUM($G134:I134)-SUM($AK134:AL134),ROUND(SUM($G134:I134)*$E134,2))))))</f>
        <v/>
      </c>
      <c r="AN134" s="195" t="str">
        <f>IF($C134="","",IF(J$128="","",IF(J$128="Faza inwest.",0,IF($C134=SUM($AK134:AM134),0,IF(SUM($G134:J134)-SUM($AK134:AM134)&lt;=SUM($G134:J134)*$E134,SUM($G134:J134)-SUM($AK134:AM134),ROUND(SUM($G134:J134)*$E134,2))))))</f>
        <v/>
      </c>
      <c r="AO134" s="195" t="str">
        <f>IF($C134="","",IF(K$128="","",IF(K$128="Faza inwest.",0,IF($C134=SUM($AK134:AN134),0,IF(SUM($G134:K134)-SUM($AK134:AN134)&lt;=SUM($G134:K134)*$E134,SUM($G134:K134)-SUM($AK134:AN134),ROUND(SUM($G134:K134)*$E134,2))))))</f>
        <v/>
      </c>
      <c r="AP134" s="195" t="str">
        <f>IF($C134="","",IF(L$128="","",IF(L$128="Faza inwest.",0,IF($C134=SUM($AK134:AO134),0,IF(SUM($G134:L134)-SUM($AK134:AO134)&lt;=SUM($G134:L134)*$E134,SUM($G134:L134)-SUM($AK134:AO134),ROUND(SUM($G134:L134)*$E134,2))))))</f>
        <v/>
      </c>
      <c r="AQ134" s="195" t="str">
        <f>IF($C134="","",IF(M$128="","",IF(M$128="Faza inwest.",0,IF($C134=SUM($AK134:AP134),0,IF(SUM($G134:M134)-SUM($AK134:AP134)&lt;=SUM($G134:M134)*$E134,SUM($G134:M134)-SUM($AK134:AP134),ROUND(SUM($G134:M134)*$E134,2))))))</f>
        <v/>
      </c>
      <c r="AR134" s="195" t="str">
        <f>IF($C134="","",IF(N$128="","",IF(N$128="Faza inwest.",0,IF($C134=SUM($AK134:AQ134),0,IF(SUM($G134:N134)-SUM($AK134:AQ134)&lt;=SUM($G134:N134)*$E134,SUM($G134:N134)-SUM($AK134:AQ134),ROUND(SUM($G134:N134)*$E134,2))))))</f>
        <v/>
      </c>
      <c r="AS134" s="195" t="str">
        <f>IF($C134="","",IF(O$128="","",IF(O$128="Faza inwest.",0,IF($C134=SUM($AK134:AR134),0,IF(SUM($G134:O134)-SUM($AK134:AR134)&lt;=SUM($G134:O134)*$E134,SUM($G134:O134)-SUM($AK134:AR134),ROUND(SUM($G134:O134)*$E134,2))))))</f>
        <v/>
      </c>
      <c r="AT134" s="195" t="str">
        <f>IF($C134="","",IF(P$128="","",IF(P$128="Faza inwest.",0,IF($C134=SUM($AK134:AS134),0,IF(SUM($G134:P134)-SUM($AK134:AS134)&lt;=SUM($G134:P134)*$E134,SUM($G134:P134)-SUM($AK134:AS134),ROUND(SUM($G134:P134)*$E134,2))))))</f>
        <v/>
      </c>
      <c r="AU134" s="195" t="str">
        <f>IF($C134="","",IF(Q$128="","",IF(Q$128="Faza inwest.",0,IF($C134=SUM($AK134:AT134),0,IF(SUM($G134:Q134)-SUM($AK134:AT134)&lt;=SUM($G134:Q134)*$E134,SUM($G134:Q134)-SUM($AK134:AT134),ROUND(SUM($G134:Q134)*$E134,2))))))</f>
        <v/>
      </c>
      <c r="AV134" s="195" t="str">
        <f>IF($C134="","",IF(R$128="","",IF(R$128="Faza inwest.",0,IF($C134=SUM($AK134:AU134),0,IF(SUM($G134:R134)-SUM($AK134:AU134)&lt;=SUM($G134:R134)*$E134,SUM($G134:R134)-SUM($AK134:AU134),ROUND(SUM($G134:R134)*$E134,2))))))</f>
        <v/>
      </c>
      <c r="AW134" s="195" t="str">
        <f>IF($C134="","",IF(S$128="","",IF(S$128="Faza inwest.",0,IF($C134=SUM($AK134:AV134),0,IF(SUM($G134:S134)-SUM($AK134:AV134)&lt;=SUM($G134:S134)*$E134,SUM($G134:S134)-SUM($AK134:AV134),ROUND(SUM($G134:S134)*$E134,2))))))</f>
        <v/>
      </c>
      <c r="AX134" s="195" t="str">
        <f>IF($C134="","",IF(T$128="","",IF(T$128="Faza inwest.",0,IF($C134=SUM($AK134:AW134),0,IF(SUM($G134:T134)-SUM($AK134:AW134)&lt;=SUM($G134:T134)*$E134,SUM($G134:T134)-SUM($AK134:AW134),ROUND(SUM($G134:T134)*$E134,2))))))</f>
        <v/>
      </c>
      <c r="AY134" s="195" t="str">
        <f>IF($C134="","",IF(U$128="","",IF(U$128="Faza inwest.",0,IF($C134=SUM($AK134:AX134),0,IF(SUM($G134:U134)-SUM($AK134:AX134)&lt;=SUM($G134:U134)*$E134,SUM($G134:U134)-SUM($AK134:AX134),ROUND(SUM($G134:U134)*$E134,2))))))</f>
        <v/>
      </c>
      <c r="AZ134" s="195" t="str">
        <f>IF($C134="","",IF(V$128="","",IF(V$128="Faza inwest.",0,IF($C134=SUM($AK134:AY134),0,IF(SUM($G134:V134)-SUM($AK134:AY134)&lt;=SUM($G134:V134)*$E134,SUM($G134:V134)-SUM($AK134:AY134),ROUND(SUM($G134:V134)*$E134,2))))))</f>
        <v/>
      </c>
      <c r="BA134" s="195" t="str">
        <f>IF($C134="","",IF(W$128="","",IF(W$128="Faza inwest.",0,IF($C134=SUM($AK134:AZ134),0,IF(SUM($G134:W134)-SUM($AK134:AZ134)&lt;=SUM($G134:W134)*$E134,SUM($G134:W134)-SUM($AK134:AZ134),ROUND(SUM($G134:W134)*$E134,2))))))</f>
        <v/>
      </c>
      <c r="BB134" s="195" t="str">
        <f>IF($C134="","",IF(X$128="","",IF(X$128="Faza inwest.",0,IF($C134=SUM($AK134:BA134),0,IF(SUM($G134:X134)-SUM($AK134:BA134)&lt;=SUM($G134:X134)*$E134,SUM($G134:X134)-SUM($AK134:BA134),ROUND(SUM($G134:X134)*$E134,2))))))</f>
        <v/>
      </c>
      <c r="BC134" s="195" t="str">
        <f>IF($C134="","",IF(Y$128="","",IF(Y$128="Faza inwest.",0,IF($C134=SUM($AK134:BB134),0,IF(SUM($G134:Y134)-SUM($AK134:BB134)&lt;=SUM($G134:Y134)*$E134,SUM($G134:Y134)-SUM($AK134:BB134),ROUND(SUM($G134:Y134)*$E134,2))))))</f>
        <v/>
      </c>
      <c r="BD134" s="195" t="str">
        <f>IF($C134="","",IF(Z$128="","",IF(Z$128="Faza inwest.",0,IF($C134=SUM($AK134:BC134),0,IF(SUM($G134:Z134)-SUM($AK134:BC134)&lt;=SUM($G134:Z134)*$E134,SUM($G134:Z134)-SUM($AK134:BC134),ROUND(SUM($G134:Z134)*$E134,2))))))</f>
        <v/>
      </c>
      <c r="BE134" s="195" t="str">
        <f>IF($C134="","",IF(AA$128="","",IF(AA$128="Faza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IF($C134="","",IF(AB$128="","",IF(AB$128="Faza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IF($C134="","",IF(AC$128="","",IF(AC$128="Faza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IF($C134="","",IF(AD$128="","",IF(AD$128="Faza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IF($C134="","",IF(AE$128="","",IF(AE$128="Faza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IF($C134="","",IF(AF$128="","",IF(AF$128="Faza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IF($C134="","",IF(AG$128="","",IF(AG$128="Faza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IF($C134="","",IF(AH$128="","",IF(AH$128="Faza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IF($C134="","",IF(AI$128="","",IF(AI$128="Faza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IF($C134="","",IF(AJ$128="","",IF(AJ$128="Faza inwest.",0,IF($C134=SUM($AK134:BM134),0,IF(SUM($G134:AJ134)-SUM($AK134:BM134)&lt;=SUM($G134:AJ134)*$E134,SUM($G134:AJ134)-SUM($AK134:BM134),ROUND(SUM($G134:AJ134)*$E134,2))))))</f>
        <v/>
      </c>
    </row>
    <row r="135" spans="1:66" s="70" customFormat="1">
      <c r="A135" s="94" t="str">
        <f t="shared" ref="A135" si="71">IF(A85="","",A85)</f>
        <v/>
      </c>
      <c r="B135" s="204" t="str">
        <f t="shared" si="64"/>
        <v/>
      </c>
      <c r="C135" s="205" t="str">
        <f t="shared" si="65"/>
        <v/>
      </c>
      <c r="D135" s="206" t="str">
        <f t="shared" ref="D135:E135" si="72">IF(D85="","",D85)</f>
        <v/>
      </c>
      <c r="E135" s="604" t="str">
        <f t="shared" si="72"/>
        <v/>
      </c>
      <c r="F135" s="207" t="s">
        <v>8</v>
      </c>
      <c r="G135" s="479" t="str">
        <f>IF(Dane!G102="","",Dane!G102)</f>
        <v/>
      </c>
      <c r="H135" s="479" t="str">
        <f>IF(Dane!H102="","",Dane!H102)</f>
        <v/>
      </c>
      <c r="I135" s="479" t="str">
        <f>IF(Dane!I102="","",Dane!I102)</f>
        <v/>
      </c>
      <c r="J135" s="479" t="str">
        <f>IF(Dane!J102="","",Dane!J102)</f>
        <v/>
      </c>
      <c r="K135" s="479" t="str">
        <f>IF(Dane!K102="","",Dane!K102)</f>
        <v/>
      </c>
      <c r="L135" s="479" t="str">
        <f>IF(Dane!L102="","",Dane!L102)</f>
        <v/>
      </c>
      <c r="M135" s="479" t="str">
        <f>IF(Dane!M102="","",Dane!M102)</f>
        <v/>
      </c>
      <c r="N135" s="479" t="str">
        <f>IF(Dane!N102="","",Dane!N102)</f>
        <v/>
      </c>
      <c r="O135" s="479" t="str">
        <f>IF(Dane!O102="","",Dane!O102)</f>
        <v/>
      </c>
      <c r="P135" s="479" t="str">
        <f>IF(Dane!P102="","",Dane!P102)</f>
        <v/>
      </c>
      <c r="Q135" s="479" t="str">
        <f>IF(Dane!Q102="","",Dane!Q102)</f>
        <v/>
      </c>
      <c r="R135" s="479" t="str">
        <f>IF(Dane!R102="","",Dane!R102)</f>
        <v/>
      </c>
      <c r="S135" s="479" t="str">
        <f>IF(Dane!S102="","",Dane!S102)</f>
        <v/>
      </c>
      <c r="T135" s="479" t="str">
        <f>IF(Dane!T102="","",Dane!T102)</f>
        <v/>
      </c>
      <c r="U135" s="479" t="str">
        <f>IF(Dane!U102="","",Dane!U102)</f>
        <v/>
      </c>
      <c r="V135" s="479" t="str">
        <f>IF(Dane!V102="","",Dane!V102)</f>
        <v/>
      </c>
      <c r="W135" s="479" t="str">
        <f>IF(Dane!W102="","",Dane!W102)</f>
        <v/>
      </c>
      <c r="X135" s="479" t="str">
        <f>IF(Dane!X102="","",Dane!X102)</f>
        <v/>
      </c>
      <c r="Y135" s="479" t="str">
        <f>IF(Dane!Y102="","",Dane!Y102)</f>
        <v/>
      </c>
      <c r="Z135" s="479" t="str">
        <f>IF(Dane!Z102="","",Dane!Z102)</f>
        <v/>
      </c>
      <c r="AA135" s="479" t="str">
        <f>IF(Dane!AA102="","",Dane!AA102)</f>
        <v/>
      </c>
      <c r="AB135" s="479" t="str">
        <f>IF(Dane!AB102="","",Dane!AB102)</f>
        <v/>
      </c>
      <c r="AC135" s="479" t="str">
        <f>IF(Dane!AC102="","",Dane!AC102)</f>
        <v/>
      </c>
      <c r="AD135" s="479" t="str">
        <f>IF(Dane!AD102="","",Dane!AD102)</f>
        <v/>
      </c>
      <c r="AE135" s="479" t="str">
        <f>IF(Dane!AE102="","",Dane!AE102)</f>
        <v/>
      </c>
      <c r="AF135" s="479" t="str">
        <f>IF(Dane!AF102="","",Dane!AF102)</f>
        <v/>
      </c>
      <c r="AG135" s="479" t="str">
        <f>IF(Dane!AG102="","",Dane!AG102)</f>
        <v/>
      </c>
      <c r="AH135" s="479" t="str">
        <f>IF(Dane!AH102="","",Dane!AH102)</f>
        <v/>
      </c>
      <c r="AI135" s="479" t="str">
        <f>IF(Dane!AI102="","",Dane!AI102)</f>
        <v/>
      </c>
      <c r="AJ135" s="479" t="str">
        <f>IF(Dane!AJ102="","",Dane!AJ102)</f>
        <v/>
      </c>
      <c r="AK135" s="195" t="str">
        <f>IF($C135="","",IF(H$79="","",IF(G$79="Faza inwest.",0,ROUND(SUM($G135:G135)*$E135,2))))</f>
        <v/>
      </c>
      <c r="AL135" s="195" t="str">
        <f>IF($C135="","",IF(H$128="","",IF(H$128="Faza inwest.",0,IF($C135=SUM($AK135:AK135),0,IF(SUM($G135:H135)-SUM($AK135:AK135)&lt;=SUM($G135:H135)*$E135,SUM($G135:H135)-SUM($AK135:AK135),ROUND(SUM($G135:H135)*$E135,2))))))</f>
        <v/>
      </c>
      <c r="AM135" s="195" t="str">
        <f>IF($C135="","",IF(I$128="","",IF(I$128="Faza inwest.",0,IF($C135=SUM($AK135:AL135),0,IF(SUM($G135:I135)-SUM($AK135:AL135)&lt;=SUM($G135:I135)*$E135,SUM($G135:I135)-SUM($AK135:AL135),ROUND(SUM($G135:I135)*$E135,2))))))</f>
        <v/>
      </c>
      <c r="AN135" s="195" t="str">
        <f>IF($C135="","",IF(J$128="","",IF(J$128="Faza inwest.",0,IF($C135=SUM($AK135:AM135),0,IF(SUM($G135:J135)-SUM($AK135:AM135)&lt;=SUM($G135:J135)*$E135,SUM($G135:J135)-SUM($AK135:AM135),ROUND(SUM($G135:J135)*$E135,2))))))</f>
        <v/>
      </c>
      <c r="AO135" s="195" t="str">
        <f>IF($C135="","",IF(K$128="","",IF(K$128="Faza inwest.",0,IF($C135=SUM($AK135:AN135),0,IF(SUM($G135:K135)-SUM($AK135:AN135)&lt;=SUM($G135:K135)*$E135,SUM($G135:K135)-SUM($AK135:AN135),ROUND(SUM($G135:K135)*$E135,2))))))</f>
        <v/>
      </c>
      <c r="AP135" s="195" t="str">
        <f>IF($C135="","",IF(L$128="","",IF(L$128="Faza inwest.",0,IF($C135=SUM($AK135:AO135),0,IF(SUM($G135:L135)-SUM($AK135:AO135)&lt;=SUM($G135:L135)*$E135,SUM($G135:L135)-SUM($AK135:AO135),ROUND(SUM($G135:L135)*$E135,2))))))</f>
        <v/>
      </c>
      <c r="AQ135" s="195" t="str">
        <f>IF($C135="","",IF(M$128="","",IF(M$128="Faza inwest.",0,IF($C135=SUM($AK135:AP135),0,IF(SUM($G135:M135)-SUM($AK135:AP135)&lt;=SUM($G135:M135)*$E135,SUM($G135:M135)-SUM($AK135:AP135),ROUND(SUM($G135:M135)*$E135,2))))))</f>
        <v/>
      </c>
      <c r="AR135" s="195" t="str">
        <f>IF($C135="","",IF(N$128="","",IF(N$128="Faza inwest.",0,IF($C135=SUM($AK135:AQ135),0,IF(SUM($G135:N135)-SUM($AK135:AQ135)&lt;=SUM($G135:N135)*$E135,SUM($G135:N135)-SUM($AK135:AQ135),ROUND(SUM($G135:N135)*$E135,2))))))</f>
        <v/>
      </c>
      <c r="AS135" s="195" t="str">
        <f>IF($C135="","",IF(O$128="","",IF(O$128="Faza inwest.",0,IF($C135=SUM($AK135:AR135),0,IF(SUM($G135:O135)-SUM($AK135:AR135)&lt;=SUM($G135:O135)*$E135,SUM($G135:O135)-SUM($AK135:AR135),ROUND(SUM($G135:O135)*$E135,2))))))</f>
        <v/>
      </c>
      <c r="AT135" s="195" t="str">
        <f>IF($C135="","",IF(P$128="","",IF(P$128="Faza inwest.",0,IF($C135=SUM($AK135:AS135),0,IF(SUM($G135:P135)-SUM($AK135:AS135)&lt;=SUM($G135:P135)*$E135,SUM($G135:P135)-SUM($AK135:AS135),ROUND(SUM($G135:P135)*$E135,2))))))</f>
        <v/>
      </c>
      <c r="AU135" s="195" t="str">
        <f>IF($C135="","",IF(Q$128="","",IF(Q$128="Faza inwest.",0,IF($C135=SUM($AK135:AT135),0,IF(SUM($G135:Q135)-SUM($AK135:AT135)&lt;=SUM($G135:Q135)*$E135,SUM($G135:Q135)-SUM($AK135:AT135),ROUND(SUM($G135:Q135)*$E135,2))))))</f>
        <v/>
      </c>
      <c r="AV135" s="195" t="str">
        <f>IF($C135="","",IF(R$128="","",IF(R$128="Faza inwest.",0,IF($C135=SUM($AK135:AU135),0,IF(SUM($G135:R135)-SUM($AK135:AU135)&lt;=SUM($G135:R135)*$E135,SUM($G135:R135)-SUM($AK135:AU135),ROUND(SUM($G135:R135)*$E135,2))))))</f>
        <v/>
      </c>
      <c r="AW135" s="195" t="str">
        <f>IF($C135="","",IF(S$128="","",IF(S$128="Faza inwest.",0,IF($C135=SUM($AK135:AV135),0,IF(SUM($G135:S135)-SUM($AK135:AV135)&lt;=SUM($G135:S135)*$E135,SUM($G135:S135)-SUM($AK135:AV135),ROUND(SUM($G135:S135)*$E135,2))))))</f>
        <v/>
      </c>
      <c r="AX135" s="195" t="str">
        <f>IF($C135="","",IF(T$128="","",IF(T$128="Faza inwest.",0,IF($C135=SUM($AK135:AW135),0,IF(SUM($G135:T135)-SUM($AK135:AW135)&lt;=SUM($G135:T135)*$E135,SUM($G135:T135)-SUM($AK135:AW135),ROUND(SUM($G135:T135)*$E135,2))))))</f>
        <v/>
      </c>
      <c r="AY135" s="195" t="str">
        <f>IF($C135="","",IF(U$128="","",IF(U$128="Faza inwest.",0,IF($C135=SUM($AK135:AX135),0,IF(SUM($G135:U135)-SUM($AK135:AX135)&lt;=SUM($G135:U135)*$E135,SUM($G135:U135)-SUM($AK135:AX135),ROUND(SUM($G135:U135)*$E135,2))))))</f>
        <v/>
      </c>
      <c r="AZ135" s="195" t="str">
        <f>IF($C135="","",IF(V$128="","",IF(V$128="Faza inwest.",0,IF($C135=SUM($AK135:AY135),0,IF(SUM($G135:V135)-SUM($AK135:AY135)&lt;=SUM($G135:V135)*$E135,SUM($G135:V135)-SUM($AK135:AY135),ROUND(SUM($G135:V135)*$E135,2))))))</f>
        <v/>
      </c>
      <c r="BA135" s="195" t="str">
        <f>IF($C135="","",IF(W$128="","",IF(W$128="Faza inwest.",0,IF($C135=SUM($AK135:AZ135),0,IF(SUM($G135:W135)-SUM($AK135:AZ135)&lt;=SUM($G135:W135)*$E135,SUM($G135:W135)-SUM($AK135:AZ135),ROUND(SUM($G135:W135)*$E135,2))))))</f>
        <v/>
      </c>
      <c r="BB135" s="195" t="str">
        <f>IF($C135="","",IF(X$128="","",IF(X$128="Faza inwest.",0,IF($C135=SUM($AK135:BA135),0,IF(SUM($G135:X135)-SUM($AK135:BA135)&lt;=SUM($G135:X135)*$E135,SUM($G135:X135)-SUM($AK135:BA135),ROUND(SUM($G135:X135)*$E135,2))))))</f>
        <v/>
      </c>
      <c r="BC135" s="195" t="str">
        <f>IF($C135="","",IF(Y$128="","",IF(Y$128="Faza inwest.",0,IF($C135=SUM($AK135:BB135),0,IF(SUM($G135:Y135)-SUM($AK135:BB135)&lt;=SUM($G135:Y135)*$E135,SUM($G135:Y135)-SUM($AK135:BB135),ROUND(SUM($G135:Y135)*$E135,2))))))</f>
        <v/>
      </c>
      <c r="BD135" s="195" t="str">
        <f>IF($C135="","",IF(Z$128="","",IF(Z$128="Faza inwest.",0,IF($C135=SUM($AK135:BC135),0,IF(SUM($G135:Z135)-SUM($AK135:BC135)&lt;=SUM($G135:Z135)*$E135,SUM($G135:Z135)-SUM($AK135:BC135),ROUND(SUM($G135:Z135)*$E135,2))))))</f>
        <v/>
      </c>
      <c r="BE135" s="195" t="str">
        <f>IF($C135="","",IF(AA$128="","",IF(AA$128="Faza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IF($C135="","",IF(AB$128="","",IF(AB$128="Faza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IF($C135="","",IF(AC$128="","",IF(AC$128="Faza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IF($C135="","",IF(AD$128="","",IF(AD$128="Faza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IF($C135="","",IF(AE$128="","",IF(AE$128="Faza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IF($C135="","",IF(AF$128="","",IF(AF$128="Faza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IF($C135="","",IF(AG$128="","",IF(AG$128="Faza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IF($C135="","",IF(AH$128="","",IF(AH$128="Faza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IF($C135="","",IF(AI$128="","",IF(AI$128="Faza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IF($C135="","",IF(AJ$128="","",IF(AJ$128="Faza inwest.",0,IF($C135=SUM($AK135:BM135),0,IF(SUM($G135:AJ135)-SUM($AK135:BM135)&lt;=SUM($G135:AJ135)*$E135,SUM($G135:AJ135)-SUM($AK135:BM135),ROUND(SUM($G135:AJ135)*$E135,2))))))</f>
        <v/>
      </c>
    </row>
    <row r="136" spans="1:66" s="70" customFormat="1">
      <c r="A136" s="94" t="str">
        <f t="shared" ref="A136" si="73">IF(A86="","",A86)</f>
        <v/>
      </c>
      <c r="B136" s="204" t="str">
        <f t="shared" si="64"/>
        <v/>
      </c>
      <c r="C136" s="205" t="str">
        <f t="shared" si="65"/>
        <v/>
      </c>
      <c r="D136" s="206" t="str">
        <f t="shared" ref="D136:E136" si="74">IF(D86="","",D86)</f>
        <v/>
      </c>
      <c r="E136" s="604" t="str">
        <f t="shared" si="74"/>
        <v/>
      </c>
      <c r="F136" s="207" t="s">
        <v>8</v>
      </c>
      <c r="G136" s="479" t="str">
        <f>IF(Dane!G103="","",Dane!G103)</f>
        <v/>
      </c>
      <c r="H136" s="479" t="str">
        <f>IF(Dane!H103="","",Dane!H103)</f>
        <v/>
      </c>
      <c r="I136" s="479" t="str">
        <f>IF(Dane!I103="","",Dane!I103)</f>
        <v/>
      </c>
      <c r="J136" s="479" t="str">
        <f>IF(Dane!J103="","",Dane!J103)</f>
        <v/>
      </c>
      <c r="K136" s="479" t="str">
        <f>IF(Dane!K103="","",Dane!K103)</f>
        <v/>
      </c>
      <c r="L136" s="479" t="str">
        <f>IF(Dane!L103="","",Dane!L103)</f>
        <v/>
      </c>
      <c r="M136" s="479" t="str">
        <f>IF(Dane!M103="","",Dane!M103)</f>
        <v/>
      </c>
      <c r="N136" s="479" t="str">
        <f>IF(Dane!N103="","",Dane!N103)</f>
        <v/>
      </c>
      <c r="O136" s="479" t="str">
        <f>IF(Dane!O103="","",Dane!O103)</f>
        <v/>
      </c>
      <c r="P136" s="479" t="str">
        <f>IF(Dane!P103="","",Dane!P103)</f>
        <v/>
      </c>
      <c r="Q136" s="479" t="str">
        <f>IF(Dane!Q103="","",Dane!Q103)</f>
        <v/>
      </c>
      <c r="R136" s="479" t="str">
        <f>IF(Dane!R103="","",Dane!R103)</f>
        <v/>
      </c>
      <c r="S136" s="479" t="str">
        <f>IF(Dane!S103="","",Dane!S103)</f>
        <v/>
      </c>
      <c r="T136" s="479" t="str">
        <f>IF(Dane!T103="","",Dane!T103)</f>
        <v/>
      </c>
      <c r="U136" s="479" t="str">
        <f>IF(Dane!U103="","",Dane!U103)</f>
        <v/>
      </c>
      <c r="V136" s="479" t="str">
        <f>IF(Dane!V103="","",Dane!V103)</f>
        <v/>
      </c>
      <c r="W136" s="479" t="str">
        <f>IF(Dane!W103="","",Dane!W103)</f>
        <v/>
      </c>
      <c r="X136" s="479" t="str">
        <f>IF(Dane!X103="","",Dane!X103)</f>
        <v/>
      </c>
      <c r="Y136" s="479" t="str">
        <f>IF(Dane!Y103="","",Dane!Y103)</f>
        <v/>
      </c>
      <c r="Z136" s="479" t="str">
        <f>IF(Dane!Z103="","",Dane!Z103)</f>
        <v/>
      </c>
      <c r="AA136" s="479" t="str">
        <f>IF(Dane!AA103="","",Dane!AA103)</f>
        <v/>
      </c>
      <c r="AB136" s="479" t="str">
        <f>IF(Dane!AB103="","",Dane!AB103)</f>
        <v/>
      </c>
      <c r="AC136" s="479" t="str">
        <f>IF(Dane!AC103="","",Dane!AC103)</f>
        <v/>
      </c>
      <c r="AD136" s="479" t="str">
        <f>IF(Dane!AD103="","",Dane!AD103)</f>
        <v/>
      </c>
      <c r="AE136" s="479" t="str">
        <f>IF(Dane!AE103="","",Dane!AE103)</f>
        <v/>
      </c>
      <c r="AF136" s="479" t="str">
        <f>IF(Dane!AF103="","",Dane!AF103)</f>
        <v/>
      </c>
      <c r="AG136" s="479" t="str">
        <f>IF(Dane!AG103="","",Dane!AG103)</f>
        <v/>
      </c>
      <c r="AH136" s="479" t="str">
        <f>IF(Dane!AH103="","",Dane!AH103)</f>
        <v/>
      </c>
      <c r="AI136" s="479" t="str">
        <f>IF(Dane!AI103="","",Dane!AI103)</f>
        <v/>
      </c>
      <c r="AJ136" s="479" t="str">
        <f>IF(Dane!AJ103="","",Dane!AJ103)</f>
        <v/>
      </c>
      <c r="AK136" s="195" t="str">
        <f>IF($C136="","",IF(H$79="","",IF(G$79="Faza inwest.",0,ROUND(SUM($G136:G136)*$E136,2))))</f>
        <v/>
      </c>
      <c r="AL136" s="195" t="str">
        <f>IF($C136="","",IF(H$128="","",IF(H$128="Faza inwest.",0,IF($C136=SUM($AK136:AK136),0,IF(SUM($G136:H136)-SUM($AK136:AK136)&lt;=SUM($G136:H136)*$E136,SUM($G136:H136)-SUM($AK136:AK136),ROUND(SUM($G136:H136)*$E136,2))))))</f>
        <v/>
      </c>
      <c r="AM136" s="195" t="str">
        <f>IF($C136="","",IF(I$128="","",IF(I$128="Faza inwest.",0,IF($C136=SUM($AK136:AL136),0,IF(SUM($G136:I136)-SUM($AK136:AL136)&lt;=SUM($G136:I136)*$E136,SUM($G136:I136)-SUM($AK136:AL136),ROUND(SUM($G136:I136)*$E136,2))))))</f>
        <v/>
      </c>
      <c r="AN136" s="195" t="str">
        <f>IF($C136="","",IF(J$128="","",IF(J$128="Faza inwest.",0,IF($C136=SUM($AK136:AM136),0,IF(SUM($G136:J136)-SUM($AK136:AM136)&lt;=SUM($G136:J136)*$E136,SUM($G136:J136)-SUM($AK136:AM136),ROUND(SUM($G136:J136)*$E136,2))))))</f>
        <v/>
      </c>
      <c r="AO136" s="195" t="str">
        <f>IF($C136="","",IF(K$128="","",IF(K$128="Faza inwest.",0,IF($C136=SUM($AK136:AN136),0,IF(SUM($G136:K136)-SUM($AK136:AN136)&lt;=SUM($G136:K136)*$E136,SUM($G136:K136)-SUM($AK136:AN136),ROUND(SUM($G136:K136)*$E136,2))))))</f>
        <v/>
      </c>
      <c r="AP136" s="195" t="str">
        <f>IF($C136="","",IF(L$128="","",IF(L$128="Faza inwest.",0,IF($C136=SUM($AK136:AO136),0,IF(SUM($G136:L136)-SUM($AK136:AO136)&lt;=SUM($G136:L136)*$E136,SUM($G136:L136)-SUM($AK136:AO136),ROUND(SUM($G136:L136)*$E136,2))))))</f>
        <v/>
      </c>
      <c r="AQ136" s="195" t="str">
        <f>IF($C136="","",IF(M$128="","",IF(M$128="Faza inwest.",0,IF($C136=SUM($AK136:AP136),0,IF(SUM($G136:M136)-SUM($AK136:AP136)&lt;=SUM($G136:M136)*$E136,SUM($G136:M136)-SUM($AK136:AP136),ROUND(SUM($G136:M136)*$E136,2))))))</f>
        <v/>
      </c>
      <c r="AR136" s="195" t="str">
        <f>IF($C136="","",IF(N$128="","",IF(N$128="Faza inwest.",0,IF($C136=SUM($AK136:AQ136),0,IF(SUM($G136:N136)-SUM($AK136:AQ136)&lt;=SUM($G136:N136)*$E136,SUM($G136:N136)-SUM($AK136:AQ136),ROUND(SUM($G136:N136)*$E136,2))))))</f>
        <v/>
      </c>
      <c r="AS136" s="195" t="str">
        <f>IF($C136="","",IF(O$128="","",IF(O$128="Faza inwest.",0,IF($C136=SUM($AK136:AR136),0,IF(SUM($G136:O136)-SUM($AK136:AR136)&lt;=SUM($G136:O136)*$E136,SUM($G136:O136)-SUM($AK136:AR136),ROUND(SUM($G136:O136)*$E136,2))))))</f>
        <v/>
      </c>
      <c r="AT136" s="195" t="str">
        <f>IF($C136="","",IF(P$128="","",IF(P$128="Faza inwest.",0,IF($C136=SUM($AK136:AS136),0,IF(SUM($G136:P136)-SUM($AK136:AS136)&lt;=SUM($G136:P136)*$E136,SUM($G136:P136)-SUM($AK136:AS136),ROUND(SUM($G136:P136)*$E136,2))))))</f>
        <v/>
      </c>
      <c r="AU136" s="195" t="str">
        <f>IF($C136="","",IF(Q$128="","",IF(Q$128="Faza inwest.",0,IF($C136=SUM($AK136:AT136),0,IF(SUM($G136:Q136)-SUM($AK136:AT136)&lt;=SUM($G136:Q136)*$E136,SUM($G136:Q136)-SUM($AK136:AT136),ROUND(SUM($G136:Q136)*$E136,2))))))</f>
        <v/>
      </c>
      <c r="AV136" s="195" t="str">
        <f>IF($C136="","",IF(R$128="","",IF(R$128="Faza inwest.",0,IF($C136=SUM($AK136:AU136),0,IF(SUM($G136:R136)-SUM($AK136:AU136)&lt;=SUM($G136:R136)*$E136,SUM($G136:R136)-SUM($AK136:AU136),ROUND(SUM($G136:R136)*$E136,2))))))</f>
        <v/>
      </c>
      <c r="AW136" s="195" t="str">
        <f>IF($C136="","",IF(S$128="","",IF(S$128="Faza inwest.",0,IF($C136=SUM($AK136:AV136),0,IF(SUM($G136:S136)-SUM($AK136:AV136)&lt;=SUM($G136:S136)*$E136,SUM($G136:S136)-SUM($AK136:AV136),ROUND(SUM($G136:S136)*$E136,2))))))</f>
        <v/>
      </c>
      <c r="AX136" s="195" t="str">
        <f>IF($C136="","",IF(T$128="","",IF(T$128="Faza inwest.",0,IF($C136=SUM($AK136:AW136),0,IF(SUM($G136:T136)-SUM($AK136:AW136)&lt;=SUM($G136:T136)*$E136,SUM($G136:T136)-SUM($AK136:AW136),ROUND(SUM($G136:T136)*$E136,2))))))</f>
        <v/>
      </c>
      <c r="AY136" s="195" t="str">
        <f>IF($C136="","",IF(U$128="","",IF(U$128="Faza inwest.",0,IF($C136=SUM($AK136:AX136),0,IF(SUM($G136:U136)-SUM($AK136:AX136)&lt;=SUM($G136:U136)*$E136,SUM($G136:U136)-SUM($AK136:AX136),ROUND(SUM($G136:U136)*$E136,2))))))</f>
        <v/>
      </c>
      <c r="AZ136" s="195" t="str">
        <f>IF($C136="","",IF(V$128="","",IF(V$128="Faza inwest.",0,IF($C136=SUM($AK136:AY136),0,IF(SUM($G136:V136)-SUM($AK136:AY136)&lt;=SUM($G136:V136)*$E136,SUM($G136:V136)-SUM($AK136:AY136),ROUND(SUM($G136:V136)*$E136,2))))))</f>
        <v/>
      </c>
      <c r="BA136" s="195" t="str">
        <f>IF($C136="","",IF(W$128="","",IF(W$128="Faza inwest.",0,IF($C136=SUM($AK136:AZ136),0,IF(SUM($G136:W136)-SUM($AK136:AZ136)&lt;=SUM($G136:W136)*$E136,SUM($G136:W136)-SUM($AK136:AZ136),ROUND(SUM($G136:W136)*$E136,2))))))</f>
        <v/>
      </c>
      <c r="BB136" s="195" t="str">
        <f>IF($C136="","",IF(X$128="","",IF(X$128="Faza inwest.",0,IF($C136=SUM($AK136:BA136),0,IF(SUM($G136:X136)-SUM($AK136:BA136)&lt;=SUM($G136:X136)*$E136,SUM($G136:X136)-SUM($AK136:BA136),ROUND(SUM($G136:X136)*$E136,2))))))</f>
        <v/>
      </c>
      <c r="BC136" s="195" t="str">
        <f>IF($C136="","",IF(Y$128="","",IF(Y$128="Faza inwest.",0,IF($C136=SUM($AK136:BB136),0,IF(SUM($G136:Y136)-SUM($AK136:BB136)&lt;=SUM($G136:Y136)*$E136,SUM($G136:Y136)-SUM($AK136:BB136),ROUND(SUM($G136:Y136)*$E136,2))))))</f>
        <v/>
      </c>
      <c r="BD136" s="195" t="str">
        <f>IF($C136="","",IF(Z$128="","",IF(Z$128="Faza inwest.",0,IF($C136=SUM($AK136:BC136),0,IF(SUM($G136:Z136)-SUM($AK136:BC136)&lt;=SUM($G136:Z136)*$E136,SUM($G136:Z136)-SUM($AK136:BC136),ROUND(SUM($G136:Z136)*$E136,2))))))</f>
        <v/>
      </c>
      <c r="BE136" s="195" t="str">
        <f>IF($C136="","",IF(AA$128="","",IF(AA$128="Faza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IF($C136="","",IF(AB$128="","",IF(AB$128="Faza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IF($C136="","",IF(AC$128="","",IF(AC$128="Faza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IF($C136="","",IF(AD$128="","",IF(AD$128="Faza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IF($C136="","",IF(AE$128="","",IF(AE$128="Faza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IF($C136="","",IF(AF$128="","",IF(AF$128="Faza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IF($C136="","",IF(AG$128="","",IF(AG$128="Faza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IF($C136="","",IF(AH$128="","",IF(AH$128="Faza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IF($C136="","",IF(AI$128="","",IF(AI$128="Faza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IF($C136="","",IF(AJ$128="","",IF(AJ$128="Faza inwest.",0,IF($C136=SUM($AK136:BM136),0,IF(SUM($G136:AJ136)-SUM($AK136:BM136)&lt;=SUM($G136:AJ136)*$E136,SUM($G136:AJ136)-SUM($AK136:BM136),ROUND(SUM($G136:AJ136)*$E136,2))))))</f>
        <v/>
      </c>
    </row>
    <row r="137" spans="1:66" s="70" customFormat="1">
      <c r="A137" s="94" t="str">
        <f t="shared" ref="A137" si="75">IF(A87="","",A87)</f>
        <v/>
      </c>
      <c r="B137" s="204" t="str">
        <f t="shared" si="64"/>
        <v/>
      </c>
      <c r="C137" s="205" t="str">
        <f t="shared" si="65"/>
        <v/>
      </c>
      <c r="D137" s="206" t="str">
        <f t="shared" ref="D137:E137" si="76">IF(D87="","",D87)</f>
        <v/>
      </c>
      <c r="E137" s="604" t="str">
        <f t="shared" si="76"/>
        <v/>
      </c>
      <c r="F137" s="207" t="s">
        <v>8</v>
      </c>
      <c r="G137" s="479" t="str">
        <f>IF(Dane!G104="","",Dane!G104)</f>
        <v/>
      </c>
      <c r="H137" s="479" t="str">
        <f>IF(Dane!H104="","",Dane!H104)</f>
        <v/>
      </c>
      <c r="I137" s="479" t="str">
        <f>IF(Dane!I104="","",Dane!I104)</f>
        <v/>
      </c>
      <c r="J137" s="479" t="str">
        <f>IF(Dane!J104="","",Dane!J104)</f>
        <v/>
      </c>
      <c r="K137" s="479" t="str">
        <f>IF(Dane!K104="","",Dane!K104)</f>
        <v/>
      </c>
      <c r="L137" s="479" t="str">
        <f>IF(Dane!L104="","",Dane!L104)</f>
        <v/>
      </c>
      <c r="M137" s="479" t="str">
        <f>IF(Dane!M104="","",Dane!M104)</f>
        <v/>
      </c>
      <c r="N137" s="479" t="str">
        <f>IF(Dane!N104="","",Dane!N104)</f>
        <v/>
      </c>
      <c r="O137" s="479" t="str">
        <f>IF(Dane!O104="","",Dane!O104)</f>
        <v/>
      </c>
      <c r="P137" s="479" t="str">
        <f>IF(Dane!P104="","",Dane!P104)</f>
        <v/>
      </c>
      <c r="Q137" s="479" t="str">
        <f>IF(Dane!Q104="","",Dane!Q104)</f>
        <v/>
      </c>
      <c r="R137" s="479" t="str">
        <f>IF(Dane!R104="","",Dane!R104)</f>
        <v/>
      </c>
      <c r="S137" s="479" t="str">
        <f>IF(Dane!S104="","",Dane!S104)</f>
        <v/>
      </c>
      <c r="T137" s="479" t="str">
        <f>IF(Dane!T104="","",Dane!T104)</f>
        <v/>
      </c>
      <c r="U137" s="479" t="str">
        <f>IF(Dane!U104="","",Dane!U104)</f>
        <v/>
      </c>
      <c r="V137" s="479" t="str">
        <f>IF(Dane!V104="","",Dane!V104)</f>
        <v/>
      </c>
      <c r="W137" s="479" t="str">
        <f>IF(Dane!W104="","",Dane!W104)</f>
        <v/>
      </c>
      <c r="X137" s="479" t="str">
        <f>IF(Dane!X104="","",Dane!X104)</f>
        <v/>
      </c>
      <c r="Y137" s="479" t="str">
        <f>IF(Dane!Y104="","",Dane!Y104)</f>
        <v/>
      </c>
      <c r="Z137" s="479" t="str">
        <f>IF(Dane!Z104="","",Dane!Z104)</f>
        <v/>
      </c>
      <c r="AA137" s="479" t="str">
        <f>IF(Dane!AA104="","",Dane!AA104)</f>
        <v/>
      </c>
      <c r="AB137" s="479" t="str">
        <f>IF(Dane!AB104="","",Dane!AB104)</f>
        <v/>
      </c>
      <c r="AC137" s="479" t="str">
        <f>IF(Dane!AC104="","",Dane!AC104)</f>
        <v/>
      </c>
      <c r="AD137" s="479" t="str">
        <f>IF(Dane!AD104="","",Dane!AD104)</f>
        <v/>
      </c>
      <c r="AE137" s="479" t="str">
        <f>IF(Dane!AE104="","",Dane!AE104)</f>
        <v/>
      </c>
      <c r="AF137" s="479" t="str">
        <f>IF(Dane!AF104="","",Dane!AF104)</f>
        <v/>
      </c>
      <c r="AG137" s="479" t="str">
        <f>IF(Dane!AG104="","",Dane!AG104)</f>
        <v/>
      </c>
      <c r="AH137" s="479" t="str">
        <f>IF(Dane!AH104="","",Dane!AH104)</f>
        <v/>
      </c>
      <c r="AI137" s="479" t="str">
        <f>IF(Dane!AI104="","",Dane!AI104)</f>
        <v/>
      </c>
      <c r="AJ137" s="479" t="str">
        <f>IF(Dane!AJ104="","",Dane!AJ104)</f>
        <v/>
      </c>
      <c r="AK137" s="195" t="str">
        <f>IF($C137="","",IF(H$79="","",IF(G$79="Faza inwest.",0,ROUND(SUM($G137:G137)*$E137,2))))</f>
        <v/>
      </c>
      <c r="AL137" s="195" t="str">
        <f>IF($C137="","",IF(H$128="","",IF(H$128="Faza inwest.",0,IF($C137=SUM($AK137:AK137),0,IF(SUM($G137:H137)-SUM($AK137:AK137)&lt;=SUM($G137:H137)*$E137,SUM($G137:H137)-SUM($AK137:AK137),ROUND(SUM($G137:H137)*$E137,2))))))</f>
        <v/>
      </c>
      <c r="AM137" s="195" t="str">
        <f>IF($C137="","",IF(I$128="","",IF(I$128="Faza inwest.",0,IF($C137=SUM($AK137:AL137),0,IF(SUM($G137:I137)-SUM($AK137:AL137)&lt;=SUM($G137:I137)*$E137,SUM($G137:I137)-SUM($AK137:AL137),ROUND(SUM($G137:I137)*$E137,2))))))</f>
        <v/>
      </c>
      <c r="AN137" s="195" t="str">
        <f>IF($C137="","",IF(J$128="","",IF(J$128="Faza inwest.",0,IF($C137=SUM($AK137:AM137),0,IF(SUM($G137:J137)-SUM($AK137:AM137)&lt;=SUM($G137:J137)*$E137,SUM($G137:J137)-SUM($AK137:AM137),ROUND(SUM($G137:J137)*$E137,2))))))</f>
        <v/>
      </c>
      <c r="AO137" s="195" t="str">
        <f>IF($C137="","",IF(K$128="","",IF(K$128="Faza inwest.",0,IF($C137=SUM($AK137:AN137),0,IF(SUM($G137:K137)-SUM($AK137:AN137)&lt;=SUM($G137:K137)*$E137,SUM($G137:K137)-SUM($AK137:AN137),ROUND(SUM($G137:K137)*$E137,2))))))</f>
        <v/>
      </c>
      <c r="AP137" s="195" t="str">
        <f>IF($C137="","",IF(L$128="","",IF(L$128="Faza inwest.",0,IF($C137=SUM($AK137:AO137),0,IF(SUM($G137:L137)-SUM($AK137:AO137)&lt;=SUM($G137:L137)*$E137,SUM($G137:L137)-SUM($AK137:AO137),ROUND(SUM($G137:L137)*$E137,2))))))</f>
        <v/>
      </c>
      <c r="AQ137" s="195" t="str">
        <f>IF($C137="","",IF(M$128="","",IF(M$128="Faza inwest.",0,IF($C137=SUM($AK137:AP137),0,IF(SUM($G137:M137)-SUM($AK137:AP137)&lt;=SUM($G137:M137)*$E137,SUM($G137:M137)-SUM($AK137:AP137),ROUND(SUM($G137:M137)*$E137,2))))))</f>
        <v/>
      </c>
      <c r="AR137" s="195" t="str">
        <f>IF($C137="","",IF(N$128="","",IF(N$128="Faza inwest.",0,IF($C137=SUM($AK137:AQ137),0,IF(SUM($G137:N137)-SUM($AK137:AQ137)&lt;=SUM($G137:N137)*$E137,SUM($G137:N137)-SUM($AK137:AQ137),ROUND(SUM($G137:N137)*$E137,2))))))</f>
        <v/>
      </c>
      <c r="AS137" s="195" t="str">
        <f>IF($C137="","",IF(O$128="","",IF(O$128="Faza inwest.",0,IF($C137=SUM($AK137:AR137),0,IF(SUM($G137:O137)-SUM($AK137:AR137)&lt;=SUM($G137:O137)*$E137,SUM($G137:O137)-SUM($AK137:AR137),ROUND(SUM($G137:O137)*$E137,2))))))</f>
        <v/>
      </c>
      <c r="AT137" s="195" t="str">
        <f>IF($C137="","",IF(P$128="","",IF(P$128="Faza inwest.",0,IF($C137=SUM($AK137:AS137),0,IF(SUM($G137:P137)-SUM($AK137:AS137)&lt;=SUM($G137:P137)*$E137,SUM($G137:P137)-SUM($AK137:AS137),ROUND(SUM($G137:P137)*$E137,2))))))</f>
        <v/>
      </c>
      <c r="AU137" s="195" t="str">
        <f>IF($C137="","",IF(Q$128="","",IF(Q$128="Faza inwest.",0,IF($C137=SUM($AK137:AT137),0,IF(SUM($G137:Q137)-SUM($AK137:AT137)&lt;=SUM($G137:Q137)*$E137,SUM($G137:Q137)-SUM($AK137:AT137),ROUND(SUM($G137:Q137)*$E137,2))))))</f>
        <v/>
      </c>
      <c r="AV137" s="195" t="str">
        <f>IF($C137="","",IF(R$128="","",IF(R$128="Faza inwest.",0,IF($C137=SUM($AK137:AU137),0,IF(SUM($G137:R137)-SUM($AK137:AU137)&lt;=SUM($G137:R137)*$E137,SUM($G137:R137)-SUM($AK137:AU137),ROUND(SUM($G137:R137)*$E137,2))))))</f>
        <v/>
      </c>
      <c r="AW137" s="195" t="str">
        <f>IF($C137="","",IF(S$128="","",IF(S$128="Faza inwest.",0,IF($C137=SUM($AK137:AV137),0,IF(SUM($G137:S137)-SUM($AK137:AV137)&lt;=SUM($G137:S137)*$E137,SUM($G137:S137)-SUM($AK137:AV137),ROUND(SUM($G137:S137)*$E137,2))))))</f>
        <v/>
      </c>
      <c r="AX137" s="195" t="str">
        <f>IF($C137="","",IF(T$128="","",IF(T$128="Faza inwest.",0,IF($C137=SUM($AK137:AW137),0,IF(SUM($G137:T137)-SUM($AK137:AW137)&lt;=SUM($G137:T137)*$E137,SUM($G137:T137)-SUM($AK137:AW137),ROUND(SUM($G137:T137)*$E137,2))))))</f>
        <v/>
      </c>
      <c r="AY137" s="195" t="str">
        <f>IF($C137="","",IF(U$128="","",IF(U$128="Faza inwest.",0,IF($C137=SUM($AK137:AX137),0,IF(SUM($G137:U137)-SUM($AK137:AX137)&lt;=SUM($G137:U137)*$E137,SUM($G137:U137)-SUM($AK137:AX137),ROUND(SUM($G137:U137)*$E137,2))))))</f>
        <v/>
      </c>
      <c r="AZ137" s="195" t="str">
        <f>IF($C137="","",IF(V$128="","",IF(V$128="Faza inwest.",0,IF($C137=SUM($AK137:AY137),0,IF(SUM($G137:V137)-SUM($AK137:AY137)&lt;=SUM($G137:V137)*$E137,SUM($G137:V137)-SUM($AK137:AY137),ROUND(SUM($G137:V137)*$E137,2))))))</f>
        <v/>
      </c>
      <c r="BA137" s="195" t="str">
        <f>IF($C137="","",IF(W$128="","",IF(W$128="Faza inwest.",0,IF($C137=SUM($AK137:AZ137),0,IF(SUM($G137:W137)-SUM($AK137:AZ137)&lt;=SUM($G137:W137)*$E137,SUM($G137:W137)-SUM($AK137:AZ137),ROUND(SUM($G137:W137)*$E137,2))))))</f>
        <v/>
      </c>
      <c r="BB137" s="195" t="str">
        <f>IF($C137="","",IF(X$128="","",IF(X$128="Faza inwest.",0,IF($C137=SUM($AK137:BA137),0,IF(SUM($G137:X137)-SUM($AK137:BA137)&lt;=SUM($G137:X137)*$E137,SUM($G137:X137)-SUM($AK137:BA137),ROUND(SUM($G137:X137)*$E137,2))))))</f>
        <v/>
      </c>
      <c r="BC137" s="195" t="str">
        <f>IF($C137="","",IF(Y$128="","",IF(Y$128="Faza inwest.",0,IF($C137=SUM($AK137:BB137),0,IF(SUM($G137:Y137)-SUM($AK137:BB137)&lt;=SUM($G137:Y137)*$E137,SUM($G137:Y137)-SUM($AK137:BB137),ROUND(SUM($G137:Y137)*$E137,2))))))</f>
        <v/>
      </c>
      <c r="BD137" s="195" t="str">
        <f>IF($C137="","",IF(Z$128="","",IF(Z$128="Faza inwest.",0,IF($C137=SUM($AK137:BC137),0,IF(SUM($G137:Z137)-SUM($AK137:BC137)&lt;=SUM($G137:Z137)*$E137,SUM($G137:Z137)-SUM($AK137:BC137),ROUND(SUM($G137:Z137)*$E137,2))))))</f>
        <v/>
      </c>
      <c r="BE137" s="195" t="str">
        <f>IF($C137="","",IF(AA$128="","",IF(AA$128="Faza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IF($C137="","",IF(AB$128="","",IF(AB$128="Faza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IF($C137="","",IF(AC$128="","",IF(AC$128="Faza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IF($C137="","",IF(AD$128="","",IF(AD$128="Faza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IF($C137="","",IF(AE$128="","",IF(AE$128="Faza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IF($C137="","",IF(AF$128="","",IF(AF$128="Faza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IF($C137="","",IF(AG$128="","",IF(AG$128="Faza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IF($C137="","",IF(AH$128="","",IF(AH$128="Faza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IF($C137="","",IF(AI$128="","",IF(AI$128="Faza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IF($C137="","",IF(AJ$128="","",IF(AJ$128="Faza inwest.",0,IF($C137=SUM($AK137:BM137),0,IF(SUM($G137:AJ137)-SUM($AK137:BM137)&lt;=SUM($G137:AJ137)*$E137,SUM($G137:AJ137)-SUM($AK137:BM137),ROUND(SUM($G137:AJ137)*$E137,2))))))</f>
        <v/>
      </c>
    </row>
    <row r="138" spans="1:66" s="70" customFormat="1">
      <c r="A138" s="94" t="str">
        <f t="shared" ref="A138" si="77">IF(A88="","",A88)</f>
        <v/>
      </c>
      <c r="B138" s="204" t="str">
        <f t="shared" si="64"/>
        <v/>
      </c>
      <c r="C138" s="205" t="str">
        <f t="shared" si="65"/>
        <v/>
      </c>
      <c r="D138" s="206" t="str">
        <f t="shared" ref="D138:E138" si="78">IF(D88="","",D88)</f>
        <v/>
      </c>
      <c r="E138" s="604" t="str">
        <f t="shared" si="78"/>
        <v/>
      </c>
      <c r="F138" s="207" t="s">
        <v>8</v>
      </c>
      <c r="G138" s="479" t="str">
        <f>IF(Dane!G105="","",Dane!G105)</f>
        <v/>
      </c>
      <c r="H138" s="479" t="str">
        <f>IF(Dane!H105="","",Dane!H105)</f>
        <v/>
      </c>
      <c r="I138" s="479" t="str">
        <f>IF(Dane!I105="","",Dane!I105)</f>
        <v/>
      </c>
      <c r="J138" s="479" t="str">
        <f>IF(Dane!J105="","",Dane!J105)</f>
        <v/>
      </c>
      <c r="K138" s="479" t="str">
        <f>IF(Dane!K105="","",Dane!K105)</f>
        <v/>
      </c>
      <c r="L138" s="479" t="str">
        <f>IF(Dane!L105="","",Dane!L105)</f>
        <v/>
      </c>
      <c r="M138" s="479" t="str">
        <f>IF(Dane!M105="","",Dane!M105)</f>
        <v/>
      </c>
      <c r="N138" s="479" t="str">
        <f>IF(Dane!N105="","",Dane!N105)</f>
        <v/>
      </c>
      <c r="O138" s="479" t="str">
        <f>IF(Dane!O105="","",Dane!O105)</f>
        <v/>
      </c>
      <c r="P138" s="479" t="str">
        <f>IF(Dane!P105="","",Dane!P105)</f>
        <v/>
      </c>
      <c r="Q138" s="479" t="str">
        <f>IF(Dane!Q105="","",Dane!Q105)</f>
        <v/>
      </c>
      <c r="R138" s="479" t="str">
        <f>IF(Dane!R105="","",Dane!R105)</f>
        <v/>
      </c>
      <c r="S138" s="479" t="str">
        <f>IF(Dane!S105="","",Dane!S105)</f>
        <v/>
      </c>
      <c r="T138" s="479" t="str">
        <f>IF(Dane!T105="","",Dane!T105)</f>
        <v/>
      </c>
      <c r="U138" s="479" t="str">
        <f>IF(Dane!U105="","",Dane!U105)</f>
        <v/>
      </c>
      <c r="V138" s="479" t="str">
        <f>IF(Dane!V105="","",Dane!V105)</f>
        <v/>
      </c>
      <c r="W138" s="479" t="str">
        <f>IF(Dane!W105="","",Dane!W105)</f>
        <v/>
      </c>
      <c r="X138" s="479" t="str">
        <f>IF(Dane!X105="","",Dane!X105)</f>
        <v/>
      </c>
      <c r="Y138" s="479" t="str">
        <f>IF(Dane!Y105="","",Dane!Y105)</f>
        <v/>
      </c>
      <c r="Z138" s="479" t="str">
        <f>IF(Dane!Z105="","",Dane!Z105)</f>
        <v/>
      </c>
      <c r="AA138" s="479" t="str">
        <f>IF(Dane!AA105="","",Dane!AA105)</f>
        <v/>
      </c>
      <c r="AB138" s="479" t="str">
        <f>IF(Dane!AB105="","",Dane!AB105)</f>
        <v/>
      </c>
      <c r="AC138" s="479" t="str">
        <f>IF(Dane!AC105="","",Dane!AC105)</f>
        <v/>
      </c>
      <c r="AD138" s="479" t="str">
        <f>IF(Dane!AD105="","",Dane!AD105)</f>
        <v/>
      </c>
      <c r="AE138" s="479" t="str">
        <f>IF(Dane!AE105="","",Dane!AE105)</f>
        <v/>
      </c>
      <c r="AF138" s="479" t="str">
        <f>IF(Dane!AF105="","",Dane!AF105)</f>
        <v/>
      </c>
      <c r="AG138" s="479" t="str">
        <f>IF(Dane!AG105="","",Dane!AG105)</f>
        <v/>
      </c>
      <c r="AH138" s="479" t="str">
        <f>IF(Dane!AH105="","",Dane!AH105)</f>
        <v/>
      </c>
      <c r="AI138" s="479" t="str">
        <f>IF(Dane!AI105="","",Dane!AI105)</f>
        <v/>
      </c>
      <c r="AJ138" s="479" t="str">
        <f>IF(Dane!AJ105="","",Dane!AJ105)</f>
        <v/>
      </c>
      <c r="AK138" s="195" t="str">
        <f>IF($C138="","",IF(H$79="","",IF(G$79="Faza inwest.",0,ROUND(SUM($G138:G138)*$E138,2))))</f>
        <v/>
      </c>
      <c r="AL138" s="195" t="str">
        <f>IF($C138="","",IF(H$128="","",IF(H$128="Faza inwest.",0,IF($C138=SUM($AK138:AK138),0,IF(SUM($G138:H138)-SUM($AK138:AK138)&lt;=SUM($G138:H138)*$E138,SUM($G138:H138)-SUM($AK138:AK138),ROUND(SUM($G138:H138)*$E138,2))))))</f>
        <v/>
      </c>
      <c r="AM138" s="195" t="str">
        <f>IF($C138="","",IF(I$128="","",IF(I$128="Faza inwest.",0,IF($C138=SUM($AK138:AL138),0,IF(SUM($G138:I138)-SUM($AK138:AL138)&lt;=SUM($G138:I138)*$E138,SUM($G138:I138)-SUM($AK138:AL138),ROUND(SUM($G138:I138)*$E138,2))))))</f>
        <v/>
      </c>
      <c r="AN138" s="195" t="str">
        <f>IF($C138="","",IF(J$128="","",IF(J$128="Faza inwest.",0,IF($C138=SUM($AK138:AM138),0,IF(SUM($G138:J138)-SUM($AK138:AM138)&lt;=SUM($G138:J138)*$E138,SUM($G138:J138)-SUM($AK138:AM138),ROUND(SUM($G138:J138)*$E138,2))))))</f>
        <v/>
      </c>
      <c r="AO138" s="195" t="str">
        <f>IF($C138="","",IF(K$128="","",IF(K$128="Faza inwest.",0,IF($C138=SUM($AK138:AN138),0,IF(SUM($G138:K138)-SUM($AK138:AN138)&lt;=SUM($G138:K138)*$E138,SUM($G138:K138)-SUM($AK138:AN138),ROUND(SUM($G138:K138)*$E138,2))))))</f>
        <v/>
      </c>
      <c r="AP138" s="195" t="str">
        <f>IF($C138="","",IF(L$128="","",IF(L$128="Faza inwest.",0,IF($C138=SUM($AK138:AO138),0,IF(SUM($G138:L138)-SUM($AK138:AO138)&lt;=SUM($G138:L138)*$E138,SUM($G138:L138)-SUM($AK138:AO138),ROUND(SUM($G138:L138)*$E138,2))))))</f>
        <v/>
      </c>
      <c r="AQ138" s="195" t="str">
        <f>IF($C138="","",IF(M$128="","",IF(M$128="Faza inwest.",0,IF($C138=SUM($AK138:AP138),0,IF(SUM($G138:M138)-SUM($AK138:AP138)&lt;=SUM($G138:M138)*$E138,SUM($G138:M138)-SUM($AK138:AP138),ROUND(SUM($G138:M138)*$E138,2))))))</f>
        <v/>
      </c>
      <c r="AR138" s="195" t="str">
        <f>IF($C138="","",IF(N$128="","",IF(N$128="Faza inwest.",0,IF($C138=SUM($AK138:AQ138),0,IF(SUM($G138:N138)-SUM($AK138:AQ138)&lt;=SUM($G138:N138)*$E138,SUM($G138:N138)-SUM($AK138:AQ138),ROUND(SUM($G138:N138)*$E138,2))))))</f>
        <v/>
      </c>
      <c r="AS138" s="195" t="str">
        <f>IF($C138="","",IF(O$128="","",IF(O$128="Faza inwest.",0,IF($C138=SUM($AK138:AR138),0,IF(SUM($G138:O138)-SUM($AK138:AR138)&lt;=SUM($G138:O138)*$E138,SUM($G138:O138)-SUM($AK138:AR138),ROUND(SUM($G138:O138)*$E138,2))))))</f>
        <v/>
      </c>
      <c r="AT138" s="195" t="str">
        <f>IF($C138="","",IF(P$128="","",IF(P$128="Faza inwest.",0,IF($C138=SUM($AK138:AS138),0,IF(SUM($G138:P138)-SUM($AK138:AS138)&lt;=SUM($G138:P138)*$E138,SUM($G138:P138)-SUM($AK138:AS138),ROUND(SUM($G138:P138)*$E138,2))))))</f>
        <v/>
      </c>
      <c r="AU138" s="195" t="str">
        <f>IF($C138="","",IF(Q$128="","",IF(Q$128="Faza inwest.",0,IF($C138=SUM($AK138:AT138),0,IF(SUM($G138:Q138)-SUM($AK138:AT138)&lt;=SUM($G138:Q138)*$E138,SUM($G138:Q138)-SUM($AK138:AT138),ROUND(SUM($G138:Q138)*$E138,2))))))</f>
        <v/>
      </c>
      <c r="AV138" s="195" t="str">
        <f>IF($C138="","",IF(R$128="","",IF(R$128="Faza inwest.",0,IF($C138=SUM($AK138:AU138),0,IF(SUM($G138:R138)-SUM($AK138:AU138)&lt;=SUM($G138:R138)*$E138,SUM($G138:R138)-SUM($AK138:AU138),ROUND(SUM($G138:R138)*$E138,2))))))</f>
        <v/>
      </c>
      <c r="AW138" s="195" t="str">
        <f>IF($C138="","",IF(S$128="","",IF(S$128="Faza inwest.",0,IF($C138=SUM($AK138:AV138),0,IF(SUM($G138:S138)-SUM($AK138:AV138)&lt;=SUM($G138:S138)*$E138,SUM($G138:S138)-SUM($AK138:AV138),ROUND(SUM($G138:S138)*$E138,2))))))</f>
        <v/>
      </c>
      <c r="AX138" s="195" t="str">
        <f>IF($C138="","",IF(T$128="","",IF(T$128="Faza inwest.",0,IF($C138=SUM($AK138:AW138),0,IF(SUM($G138:T138)-SUM($AK138:AW138)&lt;=SUM($G138:T138)*$E138,SUM($G138:T138)-SUM($AK138:AW138),ROUND(SUM($G138:T138)*$E138,2))))))</f>
        <v/>
      </c>
      <c r="AY138" s="195" t="str">
        <f>IF($C138="","",IF(U$128="","",IF(U$128="Faza inwest.",0,IF($C138=SUM($AK138:AX138),0,IF(SUM($G138:U138)-SUM($AK138:AX138)&lt;=SUM($G138:U138)*$E138,SUM($G138:U138)-SUM($AK138:AX138),ROUND(SUM($G138:U138)*$E138,2))))))</f>
        <v/>
      </c>
      <c r="AZ138" s="195" t="str">
        <f>IF($C138="","",IF(V$128="","",IF(V$128="Faza inwest.",0,IF($C138=SUM($AK138:AY138),0,IF(SUM($G138:V138)-SUM($AK138:AY138)&lt;=SUM($G138:V138)*$E138,SUM($G138:V138)-SUM($AK138:AY138),ROUND(SUM($G138:V138)*$E138,2))))))</f>
        <v/>
      </c>
      <c r="BA138" s="195" t="str">
        <f>IF($C138="","",IF(W$128="","",IF(W$128="Faza inwest.",0,IF($C138=SUM($AK138:AZ138),0,IF(SUM($G138:W138)-SUM($AK138:AZ138)&lt;=SUM($G138:W138)*$E138,SUM($G138:W138)-SUM($AK138:AZ138),ROUND(SUM($G138:W138)*$E138,2))))))</f>
        <v/>
      </c>
      <c r="BB138" s="195" t="str">
        <f>IF($C138="","",IF(X$128="","",IF(X$128="Faza inwest.",0,IF($C138=SUM($AK138:BA138),0,IF(SUM($G138:X138)-SUM($AK138:BA138)&lt;=SUM($G138:X138)*$E138,SUM($G138:X138)-SUM($AK138:BA138),ROUND(SUM($G138:X138)*$E138,2))))))</f>
        <v/>
      </c>
      <c r="BC138" s="195" t="str">
        <f>IF($C138="","",IF(Y$128="","",IF(Y$128="Faza inwest.",0,IF($C138=SUM($AK138:BB138),0,IF(SUM($G138:Y138)-SUM($AK138:BB138)&lt;=SUM($G138:Y138)*$E138,SUM($G138:Y138)-SUM($AK138:BB138),ROUND(SUM($G138:Y138)*$E138,2))))))</f>
        <v/>
      </c>
      <c r="BD138" s="195" t="str">
        <f>IF($C138="","",IF(Z$128="","",IF(Z$128="Faza inwest.",0,IF($C138=SUM($AK138:BC138),0,IF(SUM($G138:Z138)-SUM($AK138:BC138)&lt;=SUM($G138:Z138)*$E138,SUM($G138:Z138)-SUM($AK138:BC138),ROUND(SUM($G138:Z138)*$E138,2))))))</f>
        <v/>
      </c>
      <c r="BE138" s="195" t="str">
        <f>IF($C138="","",IF(AA$128="","",IF(AA$128="Faza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IF($C138="","",IF(AB$128="","",IF(AB$128="Faza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IF($C138="","",IF(AC$128="","",IF(AC$128="Faza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IF($C138="","",IF(AD$128="","",IF(AD$128="Faza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IF($C138="","",IF(AE$128="","",IF(AE$128="Faza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IF($C138="","",IF(AF$128="","",IF(AF$128="Faza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IF($C138="","",IF(AG$128="","",IF(AG$128="Faza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IF($C138="","",IF(AH$128="","",IF(AH$128="Faza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IF($C138="","",IF(AI$128="","",IF(AI$128="Faza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IF($C138="","",IF(AJ$128="","",IF(AJ$128="Faza inwest.",0,IF($C138=SUM($AK138:BM138),0,IF(SUM($G138:AJ138)-SUM($AK138:BM138)&lt;=SUM($G138:AJ138)*$E138,SUM($G138:AJ138)-SUM($AK138:BM138),ROUND(SUM($G138:AJ138)*$E138,2))))))</f>
        <v/>
      </c>
    </row>
    <row r="139" spans="1:66" s="70" customFormat="1">
      <c r="A139" s="94" t="str">
        <f t="shared" ref="A139" si="79">IF(A89="","",A89)</f>
        <v/>
      </c>
      <c r="B139" s="204" t="str">
        <f t="shared" si="64"/>
        <v/>
      </c>
      <c r="C139" s="205" t="str">
        <f t="shared" si="65"/>
        <v/>
      </c>
      <c r="D139" s="206" t="str">
        <f t="shared" ref="D139:E139" si="80">IF(D89="","",D89)</f>
        <v/>
      </c>
      <c r="E139" s="604" t="str">
        <f t="shared" si="80"/>
        <v/>
      </c>
      <c r="F139" s="207" t="s">
        <v>8</v>
      </c>
      <c r="G139" s="479" t="str">
        <f>IF(Dane!G106="","",Dane!G106)</f>
        <v/>
      </c>
      <c r="H139" s="479" t="str">
        <f>IF(Dane!H106="","",Dane!H106)</f>
        <v/>
      </c>
      <c r="I139" s="479" t="str">
        <f>IF(Dane!I106="","",Dane!I106)</f>
        <v/>
      </c>
      <c r="J139" s="479" t="str">
        <f>IF(Dane!J106="","",Dane!J106)</f>
        <v/>
      </c>
      <c r="K139" s="479" t="str">
        <f>IF(Dane!K106="","",Dane!K106)</f>
        <v/>
      </c>
      <c r="L139" s="479" t="str">
        <f>IF(Dane!L106="","",Dane!L106)</f>
        <v/>
      </c>
      <c r="M139" s="479" t="str">
        <f>IF(Dane!M106="","",Dane!M106)</f>
        <v/>
      </c>
      <c r="N139" s="479" t="str">
        <f>IF(Dane!N106="","",Dane!N106)</f>
        <v/>
      </c>
      <c r="O139" s="479" t="str">
        <f>IF(Dane!O106="","",Dane!O106)</f>
        <v/>
      </c>
      <c r="P139" s="479" t="str">
        <f>IF(Dane!P106="","",Dane!P106)</f>
        <v/>
      </c>
      <c r="Q139" s="479" t="str">
        <f>IF(Dane!Q106="","",Dane!Q106)</f>
        <v/>
      </c>
      <c r="R139" s="479" t="str">
        <f>IF(Dane!R106="","",Dane!R106)</f>
        <v/>
      </c>
      <c r="S139" s="479" t="str">
        <f>IF(Dane!S106="","",Dane!S106)</f>
        <v/>
      </c>
      <c r="T139" s="479" t="str">
        <f>IF(Dane!T106="","",Dane!T106)</f>
        <v/>
      </c>
      <c r="U139" s="479" t="str">
        <f>IF(Dane!U106="","",Dane!U106)</f>
        <v/>
      </c>
      <c r="V139" s="479" t="str">
        <f>IF(Dane!V106="","",Dane!V106)</f>
        <v/>
      </c>
      <c r="W139" s="479" t="str">
        <f>IF(Dane!W106="","",Dane!W106)</f>
        <v/>
      </c>
      <c r="X139" s="479" t="str">
        <f>IF(Dane!X106="","",Dane!X106)</f>
        <v/>
      </c>
      <c r="Y139" s="479" t="str">
        <f>IF(Dane!Y106="","",Dane!Y106)</f>
        <v/>
      </c>
      <c r="Z139" s="479" t="str">
        <f>IF(Dane!Z106="","",Dane!Z106)</f>
        <v/>
      </c>
      <c r="AA139" s="479" t="str">
        <f>IF(Dane!AA106="","",Dane!AA106)</f>
        <v/>
      </c>
      <c r="AB139" s="479" t="str">
        <f>IF(Dane!AB106="","",Dane!AB106)</f>
        <v/>
      </c>
      <c r="AC139" s="479" t="str">
        <f>IF(Dane!AC106="","",Dane!AC106)</f>
        <v/>
      </c>
      <c r="AD139" s="479" t="str">
        <f>IF(Dane!AD106="","",Dane!AD106)</f>
        <v/>
      </c>
      <c r="AE139" s="479" t="str">
        <f>IF(Dane!AE106="","",Dane!AE106)</f>
        <v/>
      </c>
      <c r="AF139" s="479" t="str">
        <f>IF(Dane!AF106="","",Dane!AF106)</f>
        <v/>
      </c>
      <c r="AG139" s="479" t="str">
        <f>IF(Dane!AG106="","",Dane!AG106)</f>
        <v/>
      </c>
      <c r="AH139" s="479" t="str">
        <f>IF(Dane!AH106="","",Dane!AH106)</f>
        <v/>
      </c>
      <c r="AI139" s="479" t="str">
        <f>IF(Dane!AI106="","",Dane!AI106)</f>
        <v/>
      </c>
      <c r="AJ139" s="479" t="str">
        <f>IF(Dane!AJ106="","",Dane!AJ106)</f>
        <v/>
      </c>
      <c r="AK139" s="195" t="str">
        <f>IF($C139="","",IF(H$79="","",IF(G$79="Faza inwest.",0,ROUND(SUM($G139:G139)*$E139,2))))</f>
        <v/>
      </c>
      <c r="AL139" s="195" t="str">
        <f>IF($C139="","",IF(H$128="","",IF(H$128="Faza inwest.",0,IF($C139=SUM($AK139:AK139),0,IF(SUM($G139:H139)-SUM($AK139:AK139)&lt;=SUM($G139:H139)*$E139,SUM($G139:H139)-SUM($AK139:AK139),ROUND(SUM($G139:H139)*$E139,2))))))</f>
        <v/>
      </c>
      <c r="AM139" s="195" t="str">
        <f>IF($C139="","",IF(I$128="","",IF(I$128="Faza inwest.",0,IF($C139=SUM($AK139:AL139),0,IF(SUM($G139:I139)-SUM($AK139:AL139)&lt;=SUM($G139:I139)*$E139,SUM($G139:I139)-SUM($AK139:AL139),ROUND(SUM($G139:I139)*$E139,2))))))</f>
        <v/>
      </c>
      <c r="AN139" s="195" t="str">
        <f>IF($C139="","",IF(J$128="","",IF(J$128="Faza inwest.",0,IF($C139=SUM($AK139:AM139),0,IF(SUM($G139:J139)-SUM($AK139:AM139)&lt;=SUM($G139:J139)*$E139,SUM($G139:J139)-SUM($AK139:AM139),ROUND(SUM($G139:J139)*$E139,2))))))</f>
        <v/>
      </c>
      <c r="AO139" s="195" t="str">
        <f>IF($C139="","",IF(K$128="","",IF(K$128="Faza inwest.",0,IF($C139=SUM($AK139:AN139),0,IF(SUM($G139:K139)-SUM($AK139:AN139)&lt;=SUM($G139:K139)*$E139,SUM($G139:K139)-SUM($AK139:AN139),ROUND(SUM($G139:K139)*$E139,2))))))</f>
        <v/>
      </c>
      <c r="AP139" s="195" t="str">
        <f>IF($C139="","",IF(L$128="","",IF(L$128="Faza inwest.",0,IF($C139=SUM($AK139:AO139),0,IF(SUM($G139:L139)-SUM($AK139:AO139)&lt;=SUM($G139:L139)*$E139,SUM($G139:L139)-SUM($AK139:AO139),ROUND(SUM($G139:L139)*$E139,2))))))</f>
        <v/>
      </c>
      <c r="AQ139" s="195" t="str">
        <f>IF($C139="","",IF(M$128="","",IF(M$128="Faza inwest.",0,IF($C139=SUM($AK139:AP139),0,IF(SUM($G139:M139)-SUM($AK139:AP139)&lt;=SUM($G139:M139)*$E139,SUM($G139:M139)-SUM($AK139:AP139),ROUND(SUM($G139:M139)*$E139,2))))))</f>
        <v/>
      </c>
      <c r="AR139" s="195" t="str">
        <f>IF($C139="","",IF(N$128="","",IF(N$128="Faza inwest.",0,IF($C139=SUM($AK139:AQ139),0,IF(SUM($G139:N139)-SUM($AK139:AQ139)&lt;=SUM($G139:N139)*$E139,SUM($G139:N139)-SUM($AK139:AQ139),ROUND(SUM($G139:N139)*$E139,2))))))</f>
        <v/>
      </c>
      <c r="AS139" s="195" t="str">
        <f>IF($C139="","",IF(O$128="","",IF(O$128="Faza inwest.",0,IF($C139=SUM($AK139:AR139),0,IF(SUM($G139:O139)-SUM($AK139:AR139)&lt;=SUM($G139:O139)*$E139,SUM($G139:O139)-SUM($AK139:AR139),ROUND(SUM($G139:O139)*$E139,2))))))</f>
        <v/>
      </c>
      <c r="AT139" s="195" t="str">
        <f>IF($C139="","",IF(P$128="","",IF(P$128="Faza inwest.",0,IF($C139=SUM($AK139:AS139),0,IF(SUM($G139:P139)-SUM($AK139:AS139)&lt;=SUM($G139:P139)*$E139,SUM($G139:P139)-SUM($AK139:AS139),ROUND(SUM($G139:P139)*$E139,2))))))</f>
        <v/>
      </c>
      <c r="AU139" s="195" t="str">
        <f>IF($C139="","",IF(Q$128="","",IF(Q$128="Faza inwest.",0,IF($C139=SUM($AK139:AT139),0,IF(SUM($G139:Q139)-SUM($AK139:AT139)&lt;=SUM($G139:Q139)*$E139,SUM($G139:Q139)-SUM($AK139:AT139),ROUND(SUM($G139:Q139)*$E139,2))))))</f>
        <v/>
      </c>
      <c r="AV139" s="195" t="str">
        <f>IF($C139="","",IF(R$128="","",IF(R$128="Faza inwest.",0,IF($C139=SUM($AK139:AU139),0,IF(SUM($G139:R139)-SUM($AK139:AU139)&lt;=SUM($G139:R139)*$E139,SUM($G139:R139)-SUM($AK139:AU139),ROUND(SUM($G139:R139)*$E139,2))))))</f>
        <v/>
      </c>
      <c r="AW139" s="195" t="str">
        <f>IF($C139="","",IF(S$128="","",IF(S$128="Faza inwest.",0,IF($C139=SUM($AK139:AV139),0,IF(SUM($G139:S139)-SUM($AK139:AV139)&lt;=SUM($G139:S139)*$E139,SUM($G139:S139)-SUM($AK139:AV139),ROUND(SUM($G139:S139)*$E139,2))))))</f>
        <v/>
      </c>
      <c r="AX139" s="195" t="str">
        <f>IF($C139="","",IF(T$128="","",IF(T$128="Faza inwest.",0,IF($C139=SUM($AK139:AW139),0,IF(SUM($G139:T139)-SUM($AK139:AW139)&lt;=SUM($G139:T139)*$E139,SUM($G139:T139)-SUM($AK139:AW139),ROUND(SUM($G139:T139)*$E139,2))))))</f>
        <v/>
      </c>
      <c r="AY139" s="195" t="str">
        <f>IF($C139="","",IF(U$128="","",IF(U$128="Faza inwest.",0,IF($C139=SUM($AK139:AX139),0,IF(SUM($G139:U139)-SUM($AK139:AX139)&lt;=SUM($G139:U139)*$E139,SUM($G139:U139)-SUM($AK139:AX139),ROUND(SUM($G139:U139)*$E139,2))))))</f>
        <v/>
      </c>
      <c r="AZ139" s="195" t="str">
        <f>IF($C139="","",IF(V$128="","",IF(V$128="Faza inwest.",0,IF($C139=SUM($AK139:AY139),0,IF(SUM($G139:V139)-SUM($AK139:AY139)&lt;=SUM($G139:V139)*$E139,SUM($G139:V139)-SUM($AK139:AY139),ROUND(SUM($G139:V139)*$E139,2))))))</f>
        <v/>
      </c>
      <c r="BA139" s="195" t="str">
        <f>IF($C139="","",IF(W$128="","",IF(W$128="Faza inwest.",0,IF($C139=SUM($AK139:AZ139),0,IF(SUM($G139:W139)-SUM($AK139:AZ139)&lt;=SUM($G139:W139)*$E139,SUM($G139:W139)-SUM($AK139:AZ139),ROUND(SUM($G139:W139)*$E139,2))))))</f>
        <v/>
      </c>
      <c r="BB139" s="195" t="str">
        <f>IF($C139="","",IF(X$128="","",IF(X$128="Faza inwest.",0,IF($C139=SUM($AK139:BA139),0,IF(SUM($G139:X139)-SUM($AK139:BA139)&lt;=SUM($G139:X139)*$E139,SUM($G139:X139)-SUM($AK139:BA139),ROUND(SUM($G139:X139)*$E139,2))))))</f>
        <v/>
      </c>
      <c r="BC139" s="195" t="str">
        <f>IF($C139="","",IF(Y$128="","",IF(Y$128="Faza inwest.",0,IF($C139=SUM($AK139:BB139),0,IF(SUM($G139:Y139)-SUM($AK139:BB139)&lt;=SUM($G139:Y139)*$E139,SUM($G139:Y139)-SUM($AK139:BB139),ROUND(SUM($G139:Y139)*$E139,2))))))</f>
        <v/>
      </c>
      <c r="BD139" s="195" t="str">
        <f>IF($C139="","",IF(Z$128="","",IF(Z$128="Faza inwest.",0,IF($C139=SUM($AK139:BC139),0,IF(SUM($G139:Z139)-SUM($AK139:BC139)&lt;=SUM($G139:Z139)*$E139,SUM($G139:Z139)-SUM($AK139:BC139),ROUND(SUM($G139:Z139)*$E139,2))))))</f>
        <v/>
      </c>
      <c r="BE139" s="195" t="str">
        <f>IF($C139="","",IF(AA$128="","",IF(AA$128="Faza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IF($C139="","",IF(AB$128="","",IF(AB$128="Faza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IF($C139="","",IF(AC$128="","",IF(AC$128="Faza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IF($C139="","",IF(AD$128="","",IF(AD$128="Faza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IF($C139="","",IF(AE$128="","",IF(AE$128="Faza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IF($C139="","",IF(AF$128="","",IF(AF$128="Faza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IF($C139="","",IF(AG$128="","",IF(AG$128="Faza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IF($C139="","",IF(AH$128="","",IF(AH$128="Faza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IF($C139="","",IF(AI$128="","",IF(AI$128="Faza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IF($C139="","",IF(AJ$128="","",IF(AJ$128="Faza inwest.",0,IF($C139=SUM($AK139:BM139),0,IF(SUM($G139:AJ139)-SUM($AK139:BM139)&lt;=SUM($G139:AJ139)*$E139,SUM($G139:AJ139)-SUM($AK139:BM139),ROUND(SUM($G139:AJ139)*$E139,2))))))</f>
        <v/>
      </c>
    </row>
    <row r="140" spans="1:66" s="70" customFormat="1">
      <c r="A140" s="94" t="str">
        <f t="shared" ref="A140" si="81">IF(A90="","",A90)</f>
        <v/>
      </c>
      <c r="B140" s="204" t="str">
        <f t="shared" si="64"/>
        <v/>
      </c>
      <c r="C140" s="205" t="str">
        <f t="shared" si="65"/>
        <v/>
      </c>
      <c r="D140" s="206" t="str">
        <f t="shared" ref="D140:E140" si="82">IF(D90="","",D90)</f>
        <v/>
      </c>
      <c r="E140" s="604" t="str">
        <f t="shared" si="82"/>
        <v/>
      </c>
      <c r="F140" s="207" t="s">
        <v>8</v>
      </c>
      <c r="G140" s="479" t="str">
        <f>IF(Dane!G107="","",Dane!G107)</f>
        <v/>
      </c>
      <c r="H140" s="479" t="str">
        <f>IF(Dane!H107="","",Dane!H107)</f>
        <v/>
      </c>
      <c r="I140" s="479" t="str">
        <f>IF(Dane!I107="","",Dane!I107)</f>
        <v/>
      </c>
      <c r="J140" s="479" t="str">
        <f>IF(Dane!J107="","",Dane!J107)</f>
        <v/>
      </c>
      <c r="K140" s="479" t="str">
        <f>IF(Dane!K107="","",Dane!K107)</f>
        <v/>
      </c>
      <c r="L140" s="479" t="str">
        <f>IF(Dane!L107="","",Dane!L107)</f>
        <v/>
      </c>
      <c r="M140" s="479" t="str">
        <f>IF(Dane!M107="","",Dane!M107)</f>
        <v/>
      </c>
      <c r="N140" s="479" t="str">
        <f>IF(Dane!N107="","",Dane!N107)</f>
        <v/>
      </c>
      <c r="O140" s="479" t="str">
        <f>IF(Dane!O107="","",Dane!O107)</f>
        <v/>
      </c>
      <c r="P140" s="479" t="str">
        <f>IF(Dane!P107="","",Dane!P107)</f>
        <v/>
      </c>
      <c r="Q140" s="479" t="str">
        <f>IF(Dane!Q107="","",Dane!Q107)</f>
        <v/>
      </c>
      <c r="R140" s="479" t="str">
        <f>IF(Dane!R107="","",Dane!R107)</f>
        <v/>
      </c>
      <c r="S140" s="479" t="str">
        <f>IF(Dane!S107="","",Dane!S107)</f>
        <v/>
      </c>
      <c r="T140" s="479" t="str">
        <f>IF(Dane!T107="","",Dane!T107)</f>
        <v/>
      </c>
      <c r="U140" s="479" t="str">
        <f>IF(Dane!U107="","",Dane!U107)</f>
        <v/>
      </c>
      <c r="V140" s="479" t="str">
        <f>IF(Dane!V107="","",Dane!V107)</f>
        <v/>
      </c>
      <c r="W140" s="479" t="str">
        <f>IF(Dane!W107="","",Dane!W107)</f>
        <v/>
      </c>
      <c r="X140" s="479" t="str">
        <f>IF(Dane!X107="","",Dane!X107)</f>
        <v/>
      </c>
      <c r="Y140" s="479" t="str">
        <f>IF(Dane!Y107="","",Dane!Y107)</f>
        <v/>
      </c>
      <c r="Z140" s="479" t="str">
        <f>IF(Dane!Z107="","",Dane!Z107)</f>
        <v/>
      </c>
      <c r="AA140" s="479" t="str">
        <f>IF(Dane!AA107="","",Dane!AA107)</f>
        <v/>
      </c>
      <c r="AB140" s="479" t="str">
        <f>IF(Dane!AB107="","",Dane!AB107)</f>
        <v/>
      </c>
      <c r="AC140" s="479" t="str">
        <f>IF(Dane!AC107="","",Dane!AC107)</f>
        <v/>
      </c>
      <c r="AD140" s="479" t="str">
        <f>IF(Dane!AD107="","",Dane!AD107)</f>
        <v/>
      </c>
      <c r="AE140" s="479" t="str">
        <f>IF(Dane!AE107="","",Dane!AE107)</f>
        <v/>
      </c>
      <c r="AF140" s="479" t="str">
        <f>IF(Dane!AF107="","",Dane!AF107)</f>
        <v/>
      </c>
      <c r="AG140" s="479" t="str">
        <f>IF(Dane!AG107="","",Dane!AG107)</f>
        <v/>
      </c>
      <c r="AH140" s="479" t="str">
        <f>IF(Dane!AH107="","",Dane!AH107)</f>
        <v/>
      </c>
      <c r="AI140" s="479" t="str">
        <f>IF(Dane!AI107="","",Dane!AI107)</f>
        <v/>
      </c>
      <c r="AJ140" s="479" t="str">
        <f>IF(Dane!AJ107="","",Dane!AJ107)</f>
        <v/>
      </c>
      <c r="AK140" s="195" t="str">
        <f>IF($C140="","",IF(H$79="","",IF(G$79="Faza inwest.",0,ROUND(SUM($G140:G140)*$E140,2))))</f>
        <v/>
      </c>
      <c r="AL140" s="195" t="str">
        <f>IF($C140="","",IF(H$128="","",IF(H$128="Faza inwest.",0,IF($C140=SUM($AK140:AK140),0,IF(SUM($G140:H140)-SUM($AK140:AK140)&lt;=SUM($G140:H140)*$E140,SUM($G140:H140)-SUM($AK140:AK140),ROUND(SUM($G140:H140)*$E140,2))))))</f>
        <v/>
      </c>
      <c r="AM140" s="195" t="str">
        <f>IF($C140="","",IF(I$128="","",IF(I$128="Faza inwest.",0,IF($C140=SUM($AK140:AL140),0,IF(SUM($G140:I140)-SUM($AK140:AL140)&lt;=SUM($G140:I140)*$E140,SUM($G140:I140)-SUM($AK140:AL140),ROUND(SUM($G140:I140)*$E140,2))))))</f>
        <v/>
      </c>
      <c r="AN140" s="195" t="str">
        <f>IF($C140="","",IF(J$128="","",IF(J$128="Faza inwest.",0,IF($C140=SUM($AK140:AM140),0,IF(SUM($G140:J140)-SUM($AK140:AM140)&lt;=SUM($G140:J140)*$E140,SUM($G140:J140)-SUM($AK140:AM140),ROUND(SUM($G140:J140)*$E140,2))))))</f>
        <v/>
      </c>
      <c r="AO140" s="195" t="str">
        <f>IF($C140="","",IF(K$128="","",IF(K$128="Faza inwest.",0,IF($C140=SUM($AK140:AN140),0,IF(SUM($G140:K140)-SUM($AK140:AN140)&lt;=SUM($G140:K140)*$E140,SUM($G140:K140)-SUM($AK140:AN140),ROUND(SUM($G140:K140)*$E140,2))))))</f>
        <v/>
      </c>
      <c r="AP140" s="195" t="str">
        <f>IF($C140="","",IF(L$128="","",IF(L$128="Faza inwest.",0,IF($C140=SUM($AK140:AO140),0,IF(SUM($G140:L140)-SUM($AK140:AO140)&lt;=SUM($G140:L140)*$E140,SUM($G140:L140)-SUM($AK140:AO140),ROUND(SUM($G140:L140)*$E140,2))))))</f>
        <v/>
      </c>
      <c r="AQ140" s="195" t="str">
        <f>IF($C140="","",IF(M$128="","",IF(M$128="Faza inwest.",0,IF($C140=SUM($AK140:AP140),0,IF(SUM($G140:M140)-SUM($AK140:AP140)&lt;=SUM($G140:M140)*$E140,SUM($G140:M140)-SUM($AK140:AP140),ROUND(SUM($G140:M140)*$E140,2))))))</f>
        <v/>
      </c>
      <c r="AR140" s="195" t="str">
        <f>IF($C140="","",IF(N$128="","",IF(N$128="Faza inwest.",0,IF($C140=SUM($AK140:AQ140),0,IF(SUM($G140:N140)-SUM($AK140:AQ140)&lt;=SUM($G140:N140)*$E140,SUM($G140:N140)-SUM($AK140:AQ140),ROUND(SUM($G140:N140)*$E140,2))))))</f>
        <v/>
      </c>
      <c r="AS140" s="195" t="str">
        <f>IF($C140="","",IF(O$128="","",IF(O$128="Faza inwest.",0,IF($C140=SUM($AK140:AR140),0,IF(SUM($G140:O140)-SUM($AK140:AR140)&lt;=SUM($G140:O140)*$E140,SUM($G140:O140)-SUM($AK140:AR140),ROUND(SUM($G140:O140)*$E140,2))))))</f>
        <v/>
      </c>
      <c r="AT140" s="195" t="str">
        <f>IF($C140="","",IF(P$128="","",IF(P$128="Faza inwest.",0,IF($C140=SUM($AK140:AS140),0,IF(SUM($G140:P140)-SUM($AK140:AS140)&lt;=SUM($G140:P140)*$E140,SUM($G140:P140)-SUM($AK140:AS140),ROUND(SUM($G140:P140)*$E140,2))))))</f>
        <v/>
      </c>
      <c r="AU140" s="195" t="str">
        <f>IF($C140="","",IF(Q$128="","",IF(Q$128="Faza inwest.",0,IF($C140=SUM($AK140:AT140),0,IF(SUM($G140:Q140)-SUM($AK140:AT140)&lt;=SUM($G140:Q140)*$E140,SUM($G140:Q140)-SUM($AK140:AT140),ROUND(SUM($G140:Q140)*$E140,2))))))</f>
        <v/>
      </c>
      <c r="AV140" s="195" t="str">
        <f>IF($C140="","",IF(R$128="","",IF(R$128="Faza inwest.",0,IF($C140=SUM($AK140:AU140),0,IF(SUM($G140:R140)-SUM($AK140:AU140)&lt;=SUM($G140:R140)*$E140,SUM($G140:R140)-SUM($AK140:AU140),ROUND(SUM($G140:R140)*$E140,2))))))</f>
        <v/>
      </c>
      <c r="AW140" s="195" t="str">
        <f>IF($C140="","",IF(S$128="","",IF(S$128="Faza inwest.",0,IF($C140=SUM($AK140:AV140),0,IF(SUM($G140:S140)-SUM($AK140:AV140)&lt;=SUM($G140:S140)*$E140,SUM($G140:S140)-SUM($AK140:AV140),ROUND(SUM($G140:S140)*$E140,2))))))</f>
        <v/>
      </c>
      <c r="AX140" s="195" t="str">
        <f>IF($C140="","",IF(T$128="","",IF(T$128="Faza inwest.",0,IF($C140=SUM($AK140:AW140),0,IF(SUM($G140:T140)-SUM($AK140:AW140)&lt;=SUM($G140:T140)*$E140,SUM($G140:T140)-SUM($AK140:AW140),ROUND(SUM($G140:T140)*$E140,2))))))</f>
        <v/>
      </c>
      <c r="AY140" s="195" t="str">
        <f>IF($C140="","",IF(U$128="","",IF(U$128="Faza inwest.",0,IF($C140=SUM($AK140:AX140),0,IF(SUM($G140:U140)-SUM($AK140:AX140)&lt;=SUM($G140:U140)*$E140,SUM($G140:U140)-SUM($AK140:AX140),ROUND(SUM($G140:U140)*$E140,2))))))</f>
        <v/>
      </c>
      <c r="AZ140" s="195" t="str">
        <f>IF($C140="","",IF(V$128="","",IF(V$128="Faza inwest.",0,IF($C140=SUM($AK140:AY140),0,IF(SUM($G140:V140)-SUM($AK140:AY140)&lt;=SUM($G140:V140)*$E140,SUM($G140:V140)-SUM($AK140:AY140),ROUND(SUM($G140:V140)*$E140,2))))))</f>
        <v/>
      </c>
      <c r="BA140" s="195" t="str">
        <f>IF($C140="","",IF(W$128="","",IF(W$128="Faza inwest.",0,IF($C140=SUM($AK140:AZ140),0,IF(SUM($G140:W140)-SUM($AK140:AZ140)&lt;=SUM($G140:W140)*$E140,SUM($G140:W140)-SUM($AK140:AZ140),ROUND(SUM($G140:W140)*$E140,2))))))</f>
        <v/>
      </c>
      <c r="BB140" s="195" t="str">
        <f>IF($C140="","",IF(X$128="","",IF(X$128="Faza inwest.",0,IF($C140=SUM($AK140:BA140),0,IF(SUM($G140:X140)-SUM($AK140:BA140)&lt;=SUM($G140:X140)*$E140,SUM($G140:X140)-SUM($AK140:BA140),ROUND(SUM($G140:X140)*$E140,2))))))</f>
        <v/>
      </c>
      <c r="BC140" s="195" t="str">
        <f>IF($C140="","",IF(Y$128="","",IF(Y$128="Faza inwest.",0,IF($C140=SUM($AK140:BB140),0,IF(SUM($G140:Y140)-SUM($AK140:BB140)&lt;=SUM($G140:Y140)*$E140,SUM($G140:Y140)-SUM($AK140:BB140),ROUND(SUM($G140:Y140)*$E140,2))))))</f>
        <v/>
      </c>
      <c r="BD140" s="195" t="str">
        <f>IF($C140="","",IF(Z$128="","",IF(Z$128="Faza inwest.",0,IF($C140=SUM($AK140:BC140),0,IF(SUM($G140:Z140)-SUM($AK140:BC140)&lt;=SUM($G140:Z140)*$E140,SUM($G140:Z140)-SUM($AK140:BC140),ROUND(SUM($G140:Z140)*$E140,2))))))</f>
        <v/>
      </c>
      <c r="BE140" s="195" t="str">
        <f>IF($C140="","",IF(AA$128="","",IF(AA$128="Faza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IF($C140="","",IF(AB$128="","",IF(AB$128="Faza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IF($C140="","",IF(AC$128="","",IF(AC$128="Faza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IF($C140="","",IF(AD$128="","",IF(AD$128="Faza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IF($C140="","",IF(AE$128="","",IF(AE$128="Faza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IF($C140="","",IF(AF$128="","",IF(AF$128="Faza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IF($C140="","",IF(AG$128="","",IF(AG$128="Faza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IF($C140="","",IF(AH$128="","",IF(AH$128="Faza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IF($C140="","",IF(AI$128="","",IF(AI$128="Faza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IF($C140="","",IF(AJ$128="","",IF(AJ$128="Faza inwest.",0,IF($C140=SUM($AK140:BM140),0,IF(SUM($G140:AJ140)-SUM($AK140:BM140)&lt;=SUM($G140:AJ140)*$E140,SUM($G140:AJ140)-SUM($AK140:BM140),ROUND(SUM($G140:AJ140)*$E140,2))))))</f>
        <v/>
      </c>
    </row>
    <row r="141" spans="1:66" s="70" customFormat="1">
      <c r="A141" s="94" t="str">
        <f t="shared" ref="A141" si="83">IF(A91="","",A91)</f>
        <v/>
      </c>
      <c r="B141" s="204" t="str">
        <f t="shared" si="64"/>
        <v/>
      </c>
      <c r="C141" s="205" t="str">
        <f t="shared" si="65"/>
        <v/>
      </c>
      <c r="D141" s="206" t="str">
        <f t="shared" ref="D141:E141" si="84">IF(D91="","",D91)</f>
        <v/>
      </c>
      <c r="E141" s="604" t="str">
        <f t="shared" si="84"/>
        <v/>
      </c>
      <c r="F141" s="207" t="s">
        <v>8</v>
      </c>
      <c r="G141" s="479" t="str">
        <f>IF(Dane!G108="","",Dane!G108)</f>
        <v/>
      </c>
      <c r="H141" s="479" t="str">
        <f>IF(Dane!H108="","",Dane!H108)</f>
        <v/>
      </c>
      <c r="I141" s="479" t="str">
        <f>IF(Dane!I108="","",Dane!I108)</f>
        <v/>
      </c>
      <c r="J141" s="479" t="str">
        <f>IF(Dane!J108="","",Dane!J108)</f>
        <v/>
      </c>
      <c r="K141" s="479" t="str">
        <f>IF(Dane!K108="","",Dane!K108)</f>
        <v/>
      </c>
      <c r="L141" s="479" t="str">
        <f>IF(Dane!L108="","",Dane!L108)</f>
        <v/>
      </c>
      <c r="M141" s="479" t="str">
        <f>IF(Dane!M108="","",Dane!M108)</f>
        <v/>
      </c>
      <c r="N141" s="479" t="str">
        <f>IF(Dane!N108="","",Dane!N108)</f>
        <v/>
      </c>
      <c r="O141" s="479" t="str">
        <f>IF(Dane!O108="","",Dane!O108)</f>
        <v/>
      </c>
      <c r="P141" s="479" t="str">
        <f>IF(Dane!P108="","",Dane!P108)</f>
        <v/>
      </c>
      <c r="Q141" s="479" t="str">
        <f>IF(Dane!Q108="","",Dane!Q108)</f>
        <v/>
      </c>
      <c r="R141" s="479" t="str">
        <f>IF(Dane!R108="","",Dane!R108)</f>
        <v/>
      </c>
      <c r="S141" s="479" t="str">
        <f>IF(Dane!S108="","",Dane!S108)</f>
        <v/>
      </c>
      <c r="T141" s="479" t="str">
        <f>IF(Dane!T108="","",Dane!T108)</f>
        <v/>
      </c>
      <c r="U141" s="479" t="str">
        <f>IF(Dane!U108="","",Dane!U108)</f>
        <v/>
      </c>
      <c r="V141" s="479" t="str">
        <f>IF(Dane!V108="","",Dane!V108)</f>
        <v/>
      </c>
      <c r="W141" s="479" t="str">
        <f>IF(Dane!W108="","",Dane!W108)</f>
        <v/>
      </c>
      <c r="X141" s="479" t="str">
        <f>IF(Dane!X108="","",Dane!X108)</f>
        <v/>
      </c>
      <c r="Y141" s="479" t="str">
        <f>IF(Dane!Y108="","",Dane!Y108)</f>
        <v/>
      </c>
      <c r="Z141" s="479" t="str">
        <f>IF(Dane!Z108="","",Dane!Z108)</f>
        <v/>
      </c>
      <c r="AA141" s="479" t="str">
        <f>IF(Dane!AA108="","",Dane!AA108)</f>
        <v/>
      </c>
      <c r="AB141" s="479" t="str">
        <f>IF(Dane!AB108="","",Dane!AB108)</f>
        <v/>
      </c>
      <c r="AC141" s="479" t="str">
        <f>IF(Dane!AC108="","",Dane!AC108)</f>
        <v/>
      </c>
      <c r="AD141" s="479" t="str">
        <f>IF(Dane!AD108="","",Dane!AD108)</f>
        <v/>
      </c>
      <c r="AE141" s="479" t="str">
        <f>IF(Dane!AE108="","",Dane!AE108)</f>
        <v/>
      </c>
      <c r="AF141" s="479" t="str">
        <f>IF(Dane!AF108="","",Dane!AF108)</f>
        <v/>
      </c>
      <c r="AG141" s="479" t="str">
        <f>IF(Dane!AG108="","",Dane!AG108)</f>
        <v/>
      </c>
      <c r="AH141" s="479" t="str">
        <f>IF(Dane!AH108="","",Dane!AH108)</f>
        <v/>
      </c>
      <c r="AI141" s="479" t="str">
        <f>IF(Dane!AI108="","",Dane!AI108)</f>
        <v/>
      </c>
      <c r="AJ141" s="479" t="str">
        <f>IF(Dane!AJ108="","",Dane!AJ108)</f>
        <v/>
      </c>
      <c r="AK141" s="195" t="str">
        <f>IF($C141="","",IF(H$79="","",IF(G$79="Faza inwest.",0,ROUND(SUM($G141:G141)*$E141,2))))</f>
        <v/>
      </c>
      <c r="AL141" s="195" t="str">
        <f>IF($C141="","",IF(H$128="","",IF(H$128="Faza inwest.",0,IF($C141=SUM($AK141:AK141),0,IF(SUM($G141:H141)-SUM($AK141:AK141)&lt;=SUM($G141:H141)*$E141,SUM($G141:H141)-SUM($AK141:AK141),ROUND(SUM($G141:H141)*$E141,2))))))</f>
        <v/>
      </c>
      <c r="AM141" s="195" t="str">
        <f>IF($C141="","",IF(I$128="","",IF(I$128="Faza inwest.",0,IF($C141=SUM($AK141:AL141),0,IF(SUM($G141:I141)-SUM($AK141:AL141)&lt;=SUM($G141:I141)*$E141,SUM($G141:I141)-SUM($AK141:AL141),ROUND(SUM($G141:I141)*$E141,2))))))</f>
        <v/>
      </c>
      <c r="AN141" s="195" t="str">
        <f>IF($C141="","",IF(J$128="","",IF(J$128="Faza inwest.",0,IF($C141=SUM($AK141:AM141),0,IF(SUM($G141:J141)-SUM($AK141:AM141)&lt;=SUM($G141:J141)*$E141,SUM($G141:J141)-SUM($AK141:AM141),ROUND(SUM($G141:J141)*$E141,2))))))</f>
        <v/>
      </c>
      <c r="AO141" s="195" t="str">
        <f>IF($C141="","",IF(K$128="","",IF(K$128="Faza inwest.",0,IF($C141=SUM($AK141:AN141),0,IF(SUM($G141:K141)-SUM($AK141:AN141)&lt;=SUM($G141:K141)*$E141,SUM($G141:K141)-SUM($AK141:AN141),ROUND(SUM($G141:K141)*$E141,2))))))</f>
        <v/>
      </c>
      <c r="AP141" s="195" t="str">
        <f>IF($C141="","",IF(L$128="","",IF(L$128="Faza inwest.",0,IF($C141=SUM($AK141:AO141),0,IF(SUM($G141:L141)-SUM($AK141:AO141)&lt;=SUM($G141:L141)*$E141,SUM($G141:L141)-SUM($AK141:AO141),ROUND(SUM($G141:L141)*$E141,2))))))</f>
        <v/>
      </c>
      <c r="AQ141" s="195" t="str">
        <f>IF($C141="","",IF(M$128="","",IF(M$128="Faza inwest.",0,IF($C141=SUM($AK141:AP141),0,IF(SUM($G141:M141)-SUM($AK141:AP141)&lt;=SUM($G141:M141)*$E141,SUM($G141:M141)-SUM($AK141:AP141),ROUND(SUM($G141:M141)*$E141,2))))))</f>
        <v/>
      </c>
      <c r="AR141" s="195" t="str">
        <f>IF($C141="","",IF(N$128="","",IF(N$128="Faza inwest.",0,IF($C141=SUM($AK141:AQ141),0,IF(SUM($G141:N141)-SUM($AK141:AQ141)&lt;=SUM($G141:N141)*$E141,SUM($G141:N141)-SUM($AK141:AQ141),ROUND(SUM($G141:N141)*$E141,2))))))</f>
        <v/>
      </c>
      <c r="AS141" s="195" t="str">
        <f>IF($C141="","",IF(O$128="","",IF(O$128="Faza inwest.",0,IF($C141=SUM($AK141:AR141),0,IF(SUM($G141:O141)-SUM($AK141:AR141)&lt;=SUM($G141:O141)*$E141,SUM($G141:O141)-SUM($AK141:AR141),ROUND(SUM($G141:O141)*$E141,2))))))</f>
        <v/>
      </c>
      <c r="AT141" s="195" t="str">
        <f>IF($C141="","",IF(P$128="","",IF(P$128="Faza inwest.",0,IF($C141=SUM($AK141:AS141),0,IF(SUM($G141:P141)-SUM($AK141:AS141)&lt;=SUM($G141:P141)*$E141,SUM($G141:P141)-SUM($AK141:AS141),ROUND(SUM($G141:P141)*$E141,2))))))</f>
        <v/>
      </c>
      <c r="AU141" s="195" t="str">
        <f>IF($C141="","",IF(Q$128="","",IF(Q$128="Faza inwest.",0,IF($C141=SUM($AK141:AT141),0,IF(SUM($G141:Q141)-SUM($AK141:AT141)&lt;=SUM($G141:Q141)*$E141,SUM($G141:Q141)-SUM($AK141:AT141),ROUND(SUM($G141:Q141)*$E141,2))))))</f>
        <v/>
      </c>
      <c r="AV141" s="195" t="str">
        <f>IF($C141="","",IF(R$128="","",IF(R$128="Faza inwest.",0,IF($C141=SUM($AK141:AU141),0,IF(SUM($G141:R141)-SUM($AK141:AU141)&lt;=SUM($G141:R141)*$E141,SUM($G141:R141)-SUM($AK141:AU141),ROUND(SUM($G141:R141)*$E141,2))))))</f>
        <v/>
      </c>
      <c r="AW141" s="195" t="str">
        <f>IF($C141="","",IF(S$128="","",IF(S$128="Faza inwest.",0,IF($C141=SUM($AK141:AV141),0,IF(SUM($G141:S141)-SUM($AK141:AV141)&lt;=SUM($G141:S141)*$E141,SUM($G141:S141)-SUM($AK141:AV141),ROUND(SUM($G141:S141)*$E141,2))))))</f>
        <v/>
      </c>
      <c r="AX141" s="195" t="str">
        <f>IF($C141="","",IF(T$128="","",IF(T$128="Faza inwest.",0,IF($C141=SUM($AK141:AW141),0,IF(SUM($G141:T141)-SUM($AK141:AW141)&lt;=SUM($G141:T141)*$E141,SUM($G141:T141)-SUM($AK141:AW141),ROUND(SUM($G141:T141)*$E141,2))))))</f>
        <v/>
      </c>
      <c r="AY141" s="195" t="str">
        <f>IF($C141="","",IF(U$128="","",IF(U$128="Faza inwest.",0,IF($C141=SUM($AK141:AX141),0,IF(SUM($G141:U141)-SUM($AK141:AX141)&lt;=SUM($G141:U141)*$E141,SUM($G141:U141)-SUM($AK141:AX141),ROUND(SUM($G141:U141)*$E141,2))))))</f>
        <v/>
      </c>
      <c r="AZ141" s="195" t="str">
        <f>IF($C141="","",IF(V$128="","",IF(V$128="Faza inwest.",0,IF($C141=SUM($AK141:AY141),0,IF(SUM($G141:V141)-SUM($AK141:AY141)&lt;=SUM($G141:V141)*$E141,SUM($G141:V141)-SUM($AK141:AY141),ROUND(SUM($G141:V141)*$E141,2))))))</f>
        <v/>
      </c>
      <c r="BA141" s="195" t="str">
        <f>IF($C141="","",IF(W$128="","",IF(W$128="Faza inwest.",0,IF($C141=SUM($AK141:AZ141),0,IF(SUM($G141:W141)-SUM($AK141:AZ141)&lt;=SUM($G141:W141)*$E141,SUM($G141:W141)-SUM($AK141:AZ141),ROUND(SUM($G141:W141)*$E141,2))))))</f>
        <v/>
      </c>
      <c r="BB141" s="195" t="str">
        <f>IF($C141="","",IF(X$128="","",IF(X$128="Faza inwest.",0,IF($C141=SUM($AK141:BA141),0,IF(SUM($G141:X141)-SUM($AK141:BA141)&lt;=SUM($G141:X141)*$E141,SUM($G141:X141)-SUM($AK141:BA141),ROUND(SUM($G141:X141)*$E141,2))))))</f>
        <v/>
      </c>
      <c r="BC141" s="195" t="str">
        <f>IF($C141="","",IF(Y$128="","",IF(Y$128="Faza inwest.",0,IF($C141=SUM($AK141:BB141),0,IF(SUM($G141:Y141)-SUM($AK141:BB141)&lt;=SUM($G141:Y141)*$E141,SUM($G141:Y141)-SUM($AK141:BB141),ROUND(SUM($G141:Y141)*$E141,2))))))</f>
        <v/>
      </c>
      <c r="BD141" s="195" t="str">
        <f>IF($C141="","",IF(Z$128="","",IF(Z$128="Faza inwest.",0,IF($C141=SUM($AK141:BC141),0,IF(SUM($G141:Z141)-SUM($AK141:BC141)&lt;=SUM($G141:Z141)*$E141,SUM($G141:Z141)-SUM($AK141:BC141),ROUND(SUM($G141:Z141)*$E141,2))))))</f>
        <v/>
      </c>
      <c r="BE141" s="195" t="str">
        <f>IF($C141="","",IF(AA$128="","",IF(AA$128="Faza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IF($C141="","",IF(AB$128="","",IF(AB$128="Faza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IF($C141="","",IF(AC$128="","",IF(AC$128="Faza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IF($C141="","",IF(AD$128="","",IF(AD$128="Faza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IF($C141="","",IF(AE$128="","",IF(AE$128="Faza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IF($C141="","",IF(AF$128="","",IF(AF$128="Faza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IF($C141="","",IF(AG$128="","",IF(AG$128="Faza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IF($C141="","",IF(AH$128="","",IF(AH$128="Faza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IF($C141="","",IF(AI$128="","",IF(AI$128="Faza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IF($C141="","",IF(AJ$128="","",IF(AJ$128="Faza inwest.",0,IF($C141=SUM($AK141:BM141),0,IF(SUM($G141:AJ141)-SUM($AK141:BM141)&lt;=SUM($G141:AJ141)*$E141,SUM($G141:AJ141)-SUM($AK141:BM141),ROUND(SUM($G141:AJ141)*$E141,2))))))</f>
        <v/>
      </c>
    </row>
    <row r="142" spans="1:66" s="70" customFormat="1">
      <c r="A142" s="94" t="str">
        <f t="shared" ref="A142" si="85">IF(A92="","",A92)</f>
        <v/>
      </c>
      <c r="B142" s="204" t="str">
        <f t="shared" si="64"/>
        <v/>
      </c>
      <c r="C142" s="205" t="str">
        <f t="shared" si="65"/>
        <v/>
      </c>
      <c r="D142" s="206" t="str">
        <f t="shared" ref="D142:E142" si="86">IF(D92="","",D92)</f>
        <v/>
      </c>
      <c r="E142" s="604" t="str">
        <f t="shared" si="86"/>
        <v/>
      </c>
      <c r="F142" s="207" t="s">
        <v>8</v>
      </c>
      <c r="G142" s="479" t="str">
        <f>IF(Dane!G109="","",Dane!G109)</f>
        <v/>
      </c>
      <c r="H142" s="479" t="str">
        <f>IF(Dane!H109="","",Dane!H109)</f>
        <v/>
      </c>
      <c r="I142" s="479" t="str">
        <f>IF(Dane!I109="","",Dane!I109)</f>
        <v/>
      </c>
      <c r="J142" s="479" t="str">
        <f>IF(Dane!J109="","",Dane!J109)</f>
        <v/>
      </c>
      <c r="K142" s="479" t="str">
        <f>IF(Dane!K109="","",Dane!K109)</f>
        <v/>
      </c>
      <c r="L142" s="479" t="str">
        <f>IF(Dane!L109="","",Dane!L109)</f>
        <v/>
      </c>
      <c r="M142" s="479" t="str">
        <f>IF(Dane!M109="","",Dane!M109)</f>
        <v/>
      </c>
      <c r="N142" s="479" t="str">
        <f>IF(Dane!N109="","",Dane!N109)</f>
        <v/>
      </c>
      <c r="O142" s="479" t="str">
        <f>IF(Dane!O109="","",Dane!O109)</f>
        <v/>
      </c>
      <c r="P142" s="479" t="str">
        <f>IF(Dane!P109="","",Dane!P109)</f>
        <v/>
      </c>
      <c r="Q142" s="479" t="str">
        <f>IF(Dane!Q109="","",Dane!Q109)</f>
        <v/>
      </c>
      <c r="R142" s="479" t="str">
        <f>IF(Dane!R109="","",Dane!R109)</f>
        <v/>
      </c>
      <c r="S142" s="479" t="str">
        <f>IF(Dane!S109="","",Dane!S109)</f>
        <v/>
      </c>
      <c r="T142" s="479" t="str">
        <f>IF(Dane!T109="","",Dane!T109)</f>
        <v/>
      </c>
      <c r="U142" s="479" t="str">
        <f>IF(Dane!U109="","",Dane!U109)</f>
        <v/>
      </c>
      <c r="V142" s="479" t="str">
        <f>IF(Dane!V109="","",Dane!V109)</f>
        <v/>
      </c>
      <c r="W142" s="479" t="str">
        <f>IF(Dane!W109="","",Dane!W109)</f>
        <v/>
      </c>
      <c r="X142" s="479" t="str">
        <f>IF(Dane!X109="","",Dane!X109)</f>
        <v/>
      </c>
      <c r="Y142" s="479" t="str">
        <f>IF(Dane!Y109="","",Dane!Y109)</f>
        <v/>
      </c>
      <c r="Z142" s="479" t="str">
        <f>IF(Dane!Z109="","",Dane!Z109)</f>
        <v/>
      </c>
      <c r="AA142" s="479" t="str">
        <f>IF(Dane!AA109="","",Dane!AA109)</f>
        <v/>
      </c>
      <c r="AB142" s="479" t="str">
        <f>IF(Dane!AB109="","",Dane!AB109)</f>
        <v/>
      </c>
      <c r="AC142" s="479" t="str">
        <f>IF(Dane!AC109="","",Dane!AC109)</f>
        <v/>
      </c>
      <c r="AD142" s="479" t="str">
        <f>IF(Dane!AD109="","",Dane!AD109)</f>
        <v/>
      </c>
      <c r="AE142" s="479" t="str">
        <f>IF(Dane!AE109="","",Dane!AE109)</f>
        <v/>
      </c>
      <c r="AF142" s="479" t="str">
        <f>IF(Dane!AF109="","",Dane!AF109)</f>
        <v/>
      </c>
      <c r="AG142" s="479" t="str">
        <f>IF(Dane!AG109="","",Dane!AG109)</f>
        <v/>
      </c>
      <c r="AH142" s="479" t="str">
        <f>IF(Dane!AH109="","",Dane!AH109)</f>
        <v/>
      </c>
      <c r="AI142" s="479" t="str">
        <f>IF(Dane!AI109="","",Dane!AI109)</f>
        <v/>
      </c>
      <c r="AJ142" s="479" t="str">
        <f>IF(Dane!AJ109="","",Dane!AJ109)</f>
        <v/>
      </c>
      <c r="AK142" s="195" t="str">
        <f>IF($C142="","",IF(H$79="","",IF(G$79="Faza inwest.",0,ROUND(SUM($G142:G142)*$E142,2))))</f>
        <v/>
      </c>
      <c r="AL142" s="195" t="str">
        <f>IF($C142="","",IF(H$128="","",IF(H$128="Faza inwest.",0,IF($C142=SUM($AK142:AK142),0,IF(SUM($G142:H142)-SUM($AK142:AK142)&lt;=SUM($G142:H142)*$E142,SUM($G142:H142)-SUM($AK142:AK142),ROUND(SUM($G142:H142)*$E142,2))))))</f>
        <v/>
      </c>
      <c r="AM142" s="195" t="str">
        <f>IF($C142="","",IF(I$128="","",IF(I$128="Faza inwest.",0,IF($C142=SUM($AK142:AL142),0,IF(SUM($G142:I142)-SUM($AK142:AL142)&lt;=SUM($G142:I142)*$E142,SUM($G142:I142)-SUM($AK142:AL142),ROUND(SUM($G142:I142)*$E142,2))))))</f>
        <v/>
      </c>
      <c r="AN142" s="195" t="str">
        <f>IF($C142="","",IF(J$128="","",IF(J$128="Faza inwest.",0,IF($C142=SUM($AK142:AM142),0,IF(SUM($G142:J142)-SUM($AK142:AM142)&lt;=SUM($G142:J142)*$E142,SUM($G142:J142)-SUM($AK142:AM142),ROUND(SUM($G142:J142)*$E142,2))))))</f>
        <v/>
      </c>
      <c r="AO142" s="195" t="str">
        <f>IF($C142="","",IF(K$128="","",IF(K$128="Faza inwest.",0,IF($C142=SUM($AK142:AN142),0,IF(SUM($G142:K142)-SUM($AK142:AN142)&lt;=SUM($G142:K142)*$E142,SUM($G142:K142)-SUM($AK142:AN142),ROUND(SUM($G142:K142)*$E142,2))))))</f>
        <v/>
      </c>
      <c r="AP142" s="195" t="str">
        <f>IF($C142="","",IF(L$128="","",IF(L$128="Faza inwest.",0,IF($C142=SUM($AK142:AO142),0,IF(SUM($G142:L142)-SUM($AK142:AO142)&lt;=SUM($G142:L142)*$E142,SUM($G142:L142)-SUM($AK142:AO142),ROUND(SUM($G142:L142)*$E142,2))))))</f>
        <v/>
      </c>
      <c r="AQ142" s="195" t="str">
        <f>IF($C142="","",IF(M$128="","",IF(M$128="Faza inwest.",0,IF($C142=SUM($AK142:AP142),0,IF(SUM($G142:M142)-SUM($AK142:AP142)&lt;=SUM($G142:M142)*$E142,SUM($G142:M142)-SUM($AK142:AP142),ROUND(SUM($G142:M142)*$E142,2))))))</f>
        <v/>
      </c>
      <c r="AR142" s="195" t="str">
        <f>IF($C142="","",IF(N$128="","",IF(N$128="Faza inwest.",0,IF($C142=SUM($AK142:AQ142),0,IF(SUM($G142:N142)-SUM($AK142:AQ142)&lt;=SUM($G142:N142)*$E142,SUM($G142:N142)-SUM($AK142:AQ142),ROUND(SUM($G142:N142)*$E142,2))))))</f>
        <v/>
      </c>
      <c r="AS142" s="195" t="str">
        <f>IF($C142="","",IF(O$128="","",IF(O$128="Faza inwest.",0,IF($C142=SUM($AK142:AR142),0,IF(SUM($G142:O142)-SUM($AK142:AR142)&lt;=SUM($G142:O142)*$E142,SUM($G142:O142)-SUM($AK142:AR142),ROUND(SUM($G142:O142)*$E142,2))))))</f>
        <v/>
      </c>
      <c r="AT142" s="195" t="str">
        <f>IF($C142="","",IF(P$128="","",IF(P$128="Faza inwest.",0,IF($C142=SUM($AK142:AS142),0,IF(SUM($G142:P142)-SUM($AK142:AS142)&lt;=SUM($G142:P142)*$E142,SUM($G142:P142)-SUM($AK142:AS142),ROUND(SUM($G142:P142)*$E142,2))))))</f>
        <v/>
      </c>
      <c r="AU142" s="195" t="str">
        <f>IF($C142="","",IF(Q$128="","",IF(Q$128="Faza inwest.",0,IF($C142=SUM($AK142:AT142),0,IF(SUM($G142:Q142)-SUM($AK142:AT142)&lt;=SUM($G142:Q142)*$E142,SUM($G142:Q142)-SUM($AK142:AT142),ROUND(SUM($G142:Q142)*$E142,2))))))</f>
        <v/>
      </c>
      <c r="AV142" s="195" t="str">
        <f>IF($C142="","",IF(R$128="","",IF(R$128="Faza inwest.",0,IF($C142=SUM($AK142:AU142),0,IF(SUM($G142:R142)-SUM($AK142:AU142)&lt;=SUM($G142:R142)*$E142,SUM($G142:R142)-SUM($AK142:AU142),ROUND(SUM($G142:R142)*$E142,2))))))</f>
        <v/>
      </c>
      <c r="AW142" s="195" t="str">
        <f>IF($C142="","",IF(S$128="","",IF(S$128="Faza inwest.",0,IF($C142=SUM($AK142:AV142),0,IF(SUM($G142:S142)-SUM($AK142:AV142)&lt;=SUM($G142:S142)*$E142,SUM($G142:S142)-SUM($AK142:AV142),ROUND(SUM($G142:S142)*$E142,2))))))</f>
        <v/>
      </c>
      <c r="AX142" s="195" t="str">
        <f>IF($C142="","",IF(T$128="","",IF(T$128="Faza inwest.",0,IF($C142=SUM($AK142:AW142),0,IF(SUM($G142:T142)-SUM($AK142:AW142)&lt;=SUM($G142:T142)*$E142,SUM($G142:T142)-SUM($AK142:AW142),ROUND(SUM($G142:T142)*$E142,2))))))</f>
        <v/>
      </c>
      <c r="AY142" s="195" t="str">
        <f>IF($C142="","",IF(U$128="","",IF(U$128="Faza inwest.",0,IF($C142=SUM($AK142:AX142),0,IF(SUM($G142:U142)-SUM($AK142:AX142)&lt;=SUM($G142:U142)*$E142,SUM($G142:U142)-SUM($AK142:AX142),ROUND(SUM($G142:U142)*$E142,2))))))</f>
        <v/>
      </c>
      <c r="AZ142" s="195" t="str">
        <f>IF($C142="","",IF(V$128="","",IF(V$128="Faza inwest.",0,IF($C142=SUM($AK142:AY142),0,IF(SUM($G142:V142)-SUM($AK142:AY142)&lt;=SUM($G142:V142)*$E142,SUM($G142:V142)-SUM($AK142:AY142),ROUND(SUM($G142:V142)*$E142,2))))))</f>
        <v/>
      </c>
      <c r="BA142" s="195" t="str">
        <f>IF($C142="","",IF(W$128="","",IF(W$128="Faza inwest.",0,IF($C142=SUM($AK142:AZ142),0,IF(SUM($G142:W142)-SUM($AK142:AZ142)&lt;=SUM($G142:W142)*$E142,SUM($G142:W142)-SUM($AK142:AZ142),ROUND(SUM($G142:W142)*$E142,2))))))</f>
        <v/>
      </c>
      <c r="BB142" s="195" t="str">
        <f>IF($C142="","",IF(X$128="","",IF(X$128="Faza inwest.",0,IF($C142=SUM($AK142:BA142),0,IF(SUM($G142:X142)-SUM($AK142:BA142)&lt;=SUM($G142:X142)*$E142,SUM($G142:X142)-SUM($AK142:BA142),ROUND(SUM($G142:X142)*$E142,2))))))</f>
        <v/>
      </c>
      <c r="BC142" s="195" t="str">
        <f>IF($C142="","",IF(Y$128="","",IF(Y$128="Faza inwest.",0,IF($C142=SUM($AK142:BB142),0,IF(SUM($G142:Y142)-SUM($AK142:BB142)&lt;=SUM($G142:Y142)*$E142,SUM($G142:Y142)-SUM($AK142:BB142),ROUND(SUM($G142:Y142)*$E142,2))))))</f>
        <v/>
      </c>
      <c r="BD142" s="195" t="str">
        <f>IF($C142="","",IF(Z$128="","",IF(Z$128="Faza inwest.",0,IF($C142=SUM($AK142:BC142),0,IF(SUM($G142:Z142)-SUM($AK142:BC142)&lt;=SUM($G142:Z142)*$E142,SUM($G142:Z142)-SUM($AK142:BC142),ROUND(SUM($G142:Z142)*$E142,2))))))</f>
        <v/>
      </c>
      <c r="BE142" s="195" t="str">
        <f>IF($C142="","",IF(AA$128="","",IF(AA$128="Faza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IF($C142="","",IF(AB$128="","",IF(AB$128="Faza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IF($C142="","",IF(AC$128="","",IF(AC$128="Faza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IF($C142="","",IF(AD$128="","",IF(AD$128="Faza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IF($C142="","",IF(AE$128="","",IF(AE$128="Faza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IF($C142="","",IF(AF$128="","",IF(AF$128="Faza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IF($C142="","",IF(AG$128="","",IF(AG$128="Faza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IF($C142="","",IF(AH$128="","",IF(AH$128="Faza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IF($C142="","",IF(AI$128="","",IF(AI$128="Faza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IF($C142="","",IF(AJ$128="","",IF(AJ$128="Faza inwest.",0,IF($C142=SUM($AK142:BM142),0,IF(SUM($G142:AJ142)-SUM($AK142:BM142)&lt;=SUM($G142:AJ142)*$E142,SUM($G142:AJ142)-SUM($AK142:BM142),ROUND(SUM($G142:AJ142)*$E142,2))))))</f>
        <v/>
      </c>
    </row>
    <row r="143" spans="1:66" s="70" customFormat="1">
      <c r="A143" s="94" t="str">
        <f t="shared" ref="A143" si="87">IF(A93="","",A93)</f>
        <v/>
      </c>
      <c r="B143" s="204" t="str">
        <f t="shared" si="64"/>
        <v/>
      </c>
      <c r="C143" s="205" t="str">
        <f t="shared" si="65"/>
        <v/>
      </c>
      <c r="D143" s="206" t="str">
        <f t="shared" ref="D143:E143" si="88">IF(D93="","",D93)</f>
        <v/>
      </c>
      <c r="E143" s="604" t="str">
        <f t="shared" si="88"/>
        <v/>
      </c>
      <c r="F143" s="207" t="s">
        <v>8</v>
      </c>
      <c r="G143" s="479" t="str">
        <f>IF(Dane!G110="","",Dane!G110)</f>
        <v/>
      </c>
      <c r="H143" s="479" t="str">
        <f>IF(Dane!H110="","",Dane!H110)</f>
        <v/>
      </c>
      <c r="I143" s="479" t="str">
        <f>IF(Dane!I110="","",Dane!I110)</f>
        <v/>
      </c>
      <c r="J143" s="479" t="str">
        <f>IF(Dane!J110="","",Dane!J110)</f>
        <v/>
      </c>
      <c r="K143" s="479" t="str">
        <f>IF(Dane!K110="","",Dane!K110)</f>
        <v/>
      </c>
      <c r="L143" s="479" t="str">
        <f>IF(Dane!L110="","",Dane!L110)</f>
        <v/>
      </c>
      <c r="M143" s="479" t="str">
        <f>IF(Dane!M110="","",Dane!M110)</f>
        <v/>
      </c>
      <c r="N143" s="479" t="str">
        <f>IF(Dane!N110="","",Dane!N110)</f>
        <v/>
      </c>
      <c r="O143" s="479" t="str">
        <f>IF(Dane!O110="","",Dane!O110)</f>
        <v/>
      </c>
      <c r="P143" s="479" t="str">
        <f>IF(Dane!P110="","",Dane!P110)</f>
        <v/>
      </c>
      <c r="Q143" s="479" t="str">
        <f>IF(Dane!Q110="","",Dane!Q110)</f>
        <v/>
      </c>
      <c r="R143" s="479" t="str">
        <f>IF(Dane!R110="","",Dane!R110)</f>
        <v/>
      </c>
      <c r="S143" s="479" t="str">
        <f>IF(Dane!S110="","",Dane!S110)</f>
        <v/>
      </c>
      <c r="T143" s="479" t="str">
        <f>IF(Dane!T110="","",Dane!T110)</f>
        <v/>
      </c>
      <c r="U143" s="479" t="str">
        <f>IF(Dane!U110="","",Dane!U110)</f>
        <v/>
      </c>
      <c r="V143" s="479" t="str">
        <f>IF(Dane!V110="","",Dane!V110)</f>
        <v/>
      </c>
      <c r="W143" s="479" t="str">
        <f>IF(Dane!W110="","",Dane!W110)</f>
        <v/>
      </c>
      <c r="X143" s="479" t="str">
        <f>IF(Dane!X110="","",Dane!X110)</f>
        <v/>
      </c>
      <c r="Y143" s="479" t="str">
        <f>IF(Dane!Y110="","",Dane!Y110)</f>
        <v/>
      </c>
      <c r="Z143" s="479" t="str">
        <f>IF(Dane!Z110="","",Dane!Z110)</f>
        <v/>
      </c>
      <c r="AA143" s="479" t="str">
        <f>IF(Dane!AA110="","",Dane!AA110)</f>
        <v/>
      </c>
      <c r="AB143" s="479" t="str">
        <f>IF(Dane!AB110="","",Dane!AB110)</f>
        <v/>
      </c>
      <c r="AC143" s="479" t="str">
        <f>IF(Dane!AC110="","",Dane!AC110)</f>
        <v/>
      </c>
      <c r="AD143" s="479" t="str">
        <f>IF(Dane!AD110="","",Dane!AD110)</f>
        <v/>
      </c>
      <c r="AE143" s="479" t="str">
        <f>IF(Dane!AE110="","",Dane!AE110)</f>
        <v/>
      </c>
      <c r="AF143" s="479" t="str">
        <f>IF(Dane!AF110="","",Dane!AF110)</f>
        <v/>
      </c>
      <c r="AG143" s="479" t="str">
        <f>IF(Dane!AG110="","",Dane!AG110)</f>
        <v/>
      </c>
      <c r="AH143" s="479" t="str">
        <f>IF(Dane!AH110="","",Dane!AH110)</f>
        <v/>
      </c>
      <c r="AI143" s="479" t="str">
        <f>IF(Dane!AI110="","",Dane!AI110)</f>
        <v/>
      </c>
      <c r="AJ143" s="479" t="str">
        <f>IF(Dane!AJ110="","",Dane!AJ110)</f>
        <v/>
      </c>
      <c r="AK143" s="195" t="str">
        <f>IF($C143="","",IF(H$79="","",IF(G$79="Faza inwest.",0,ROUND(SUM($G143:G143)*$E143,2))))</f>
        <v/>
      </c>
      <c r="AL143" s="195" t="str">
        <f>IF($C143="","",IF(H$128="","",IF(H$128="Faza inwest.",0,IF($C143=SUM($AK143:AK143),0,IF(SUM($G143:H143)-SUM($AK143:AK143)&lt;=SUM($G143:H143)*$E143,SUM($G143:H143)-SUM($AK143:AK143),ROUND(SUM($G143:H143)*$E143,2))))))</f>
        <v/>
      </c>
      <c r="AM143" s="195" t="str">
        <f>IF($C143="","",IF(I$128="","",IF(I$128="Faza inwest.",0,IF($C143=SUM($AK143:AL143),0,IF(SUM($G143:I143)-SUM($AK143:AL143)&lt;=SUM($G143:I143)*$E143,SUM($G143:I143)-SUM($AK143:AL143),ROUND(SUM($G143:I143)*$E143,2))))))</f>
        <v/>
      </c>
      <c r="AN143" s="195" t="str">
        <f>IF($C143="","",IF(J$128="","",IF(J$128="Faza inwest.",0,IF($C143=SUM($AK143:AM143),0,IF(SUM($G143:J143)-SUM($AK143:AM143)&lt;=SUM($G143:J143)*$E143,SUM($G143:J143)-SUM($AK143:AM143),ROUND(SUM($G143:J143)*$E143,2))))))</f>
        <v/>
      </c>
      <c r="AO143" s="195" t="str">
        <f>IF($C143="","",IF(K$128="","",IF(K$128="Faza inwest.",0,IF($C143=SUM($AK143:AN143),0,IF(SUM($G143:K143)-SUM($AK143:AN143)&lt;=SUM($G143:K143)*$E143,SUM($G143:K143)-SUM($AK143:AN143),ROUND(SUM($G143:K143)*$E143,2))))))</f>
        <v/>
      </c>
      <c r="AP143" s="195" t="str">
        <f>IF($C143="","",IF(L$128="","",IF(L$128="Faza inwest.",0,IF($C143=SUM($AK143:AO143),0,IF(SUM($G143:L143)-SUM($AK143:AO143)&lt;=SUM($G143:L143)*$E143,SUM($G143:L143)-SUM($AK143:AO143),ROUND(SUM($G143:L143)*$E143,2))))))</f>
        <v/>
      </c>
      <c r="AQ143" s="195" t="str">
        <f>IF($C143="","",IF(M$128="","",IF(M$128="Faza inwest.",0,IF($C143=SUM($AK143:AP143),0,IF(SUM($G143:M143)-SUM($AK143:AP143)&lt;=SUM($G143:M143)*$E143,SUM($G143:M143)-SUM($AK143:AP143),ROUND(SUM($G143:M143)*$E143,2))))))</f>
        <v/>
      </c>
      <c r="AR143" s="195" t="str">
        <f>IF($C143="","",IF(N$128="","",IF(N$128="Faza inwest.",0,IF($C143=SUM($AK143:AQ143),0,IF(SUM($G143:N143)-SUM($AK143:AQ143)&lt;=SUM($G143:N143)*$E143,SUM($G143:N143)-SUM($AK143:AQ143),ROUND(SUM($G143:N143)*$E143,2))))))</f>
        <v/>
      </c>
      <c r="AS143" s="195" t="str">
        <f>IF($C143="","",IF(O$128="","",IF(O$128="Faza inwest.",0,IF($C143=SUM($AK143:AR143),0,IF(SUM($G143:O143)-SUM($AK143:AR143)&lt;=SUM($G143:O143)*$E143,SUM($G143:O143)-SUM($AK143:AR143),ROUND(SUM($G143:O143)*$E143,2))))))</f>
        <v/>
      </c>
      <c r="AT143" s="195" t="str">
        <f>IF($C143="","",IF(P$128="","",IF(P$128="Faza inwest.",0,IF($C143=SUM($AK143:AS143),0,IF(SUM($G143:P143)-SUM($AK143:AS143)&lt;=SUM($G143:P143)*$E143,SUM($G143:P143)-SUM($AK143:AS143),ROUND(SUM($G143:P143)*$E143,2))))))</f>
        <v/>
      </c>
      <c r="AU143" s="195" t="str">
        <f>IF($C143="","",IF(Q$128="","",IF(Q$128="Faza inwest.",0,IF($C143=SUM($AK143:AT143),0,IF(SUM($G143:Q143)-SUM($AK143:AT143)&lt;=SUM($G143:Q143)*$E143,SUM($G143:Q143)-SUM($AK143:AT143),ROUND(SUM($G143:Q143)*$E143,2))))))</f>
        <v/>
      </c>
      <c r="AV143" s="195" t="str">
        <f>IF($C143="","",IF(R$128="","",IF(R$128="Faza inwest.",0,IF($C143=SUM($AK143:AU143),0,IF(SUM($G143:R143)-SUM($AK143:AU143)&lt;=SUM($G143:R143)*$E143,SUM($G143:R143)-SUM($AK143:AU143),ROUND(SUM($G143:R143)*$E143,2))))))</f>
        <v/>
      </c>
      <c r="AW143" s="195" t="str">
        <f>IF($C143="","",IF(S$128="","",IF(S$128="Faza inwest.",0,IF($C143=SUM($AK143:AV143),0,IF(SUM($G143:S143)-SUM($AK143:AV143)&lt;=SUM($G143:S143)*$E143,SUM($G143:S143)-SUM($AK143:AV143),ROUND(SUM($G143:S143)*$E143,2))))))</f>
        <v/>
      </c>
      <c r="AX143" s="195" t="str">
        <f>IF($C143="","",IF(T$128="","",IF(T$128="Faza inwest.",0,IF($C143=SUM($AK143:AW143),0,IF(SUM($G143:T143)-SUM($AK143:AW143)&lt;=SUM($G143:T143)*$E143,SUM($G143:T143)-SUM($AK143:AW143),ROUND(SUM($G143:T143)*$E143,2))))))</f>
        <v/>
      </c>
      <c r="AY143" s="195" t="str">
        <f>IF($C143="","",IF(U$128="","",IF(U$128="Faza inwest.",0,IF($C143=SUM($AK143:AX143),0,IF(SUM($G143:U143)-SUM($AK143:AX143)&lt;=SUM($G143:U143)*$E143,SUM($G143:U143)-SUM($AK143:AX143),ROUND(SUM($G143:U143)*$E143,2))))))</f>
        <v/>
      </c>
      <c r="AZ143" s="195" t="str">
        <f>IF($C143="","",IF(V$128="","",IF(V$128="Faza inwest.",0,IF($C143=SUM($AK143:AY143),0,IF(SUM($G143:V143)-SUM($AK143:AY143)&lt;=SUM($G143:V143)*$E143,SUM($G143:V143)-SUM($AK143:AY143),ROUND(SUM($G143:V143)*$E143,2))))))</f>
        <v/>
      </c>
      <c r="BA143" s="195" t="str">
        <f>IF($C143="","",IF(W$128="","",IF(W$128="Faza inwest.",0,IF($C143=SUM($AK143:AZ143),0,IF(SUM($G143:W143)-SUM($AK143:AZ143)&lt;=SUM($G143:W143)*$E143,SUM($G143:W143)-SUM($AK143:AZ143),ROUND(SUM($G143:W143)*$E143,2))))))</f>
        <v/>
      </c>
      <c r="BB143" s="195" t="str">
        <f>IF($C143="","",IF(X$128="","",IF(X$128="Faza inwest.",0,IF($C143=SUM($AK143:BA143),0,IF(SUM($G143:X143)-SUM($AK143:BA143)&lt;=SUM($G143:X143)*$E143,SUM($G143:X143)-SUM($AK143:BA143),ROUND(SUM($G143:X143)*$E143,2))))))</f>
        <v/>
      </c>
      <c r="BC143" s="195" t="str">
        <f>IF($C143="","",IF(Y$128="","",IF(Y$128="Faza inwest.",0,IF($C143=SUM($AK143:BB143),0,IF(SUM($G143:Y143)-SUM($AK143:BB143)&lt;=SUM($G143:Y143)*$E143,SUM($G143:Y143)-SUM($AK143:BB143),ROUND(SUM($G143:Y143)*$E143,2))))))</f>
        <v/>
      </c>
      <c r="BD143" s="195" t="str">
        <f>IF($C143="","",IF(Z$128="","",IF(Z$128="Faza inwest.",0,IF($C143=SUM($AK143:BC143),0,IF(SUM($G143:Z143)-SUM($AK143:BC143)&lt;=SUM($G143:Z143)*$E143,SUM($G143:Z143)-SUM($AK143:BC143),ROUND(SUM($G143:Z143)*$E143,2))))))</f>
        <v/>
      </c>
      <c r="BE143" s="195" t="str">
        <f>IF($C143="","",IF(AA$128="","",IF(AA$128="Faza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IF($C143="","",IF(AB$128="","",IF(AB$128="Faza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IF($C143="","",IF(AC$128="","",IF(AC$128="Faza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IF($C143="","",IF(AD$128="","",IF(AD$128="Faza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IF($C143="","",IF(AE$128="","",IF(AE$128="Faza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IF($C143="","",IF(AF$128="","",IF(AF$128="Faza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IF($C143="","",IF(AG$128="","",IF(AG$128="Faza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IF($C143="","",IF(AH$128="","",IF(AH$128="Faza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IF($C143="","",IF(AI$128="","",IF(AI$128="Faza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IF($C143="","",IF(AJ$128="","",IF(AJ$128="Faza inwest.",0,IF($C143=SUM($AK143:BM143),0,IF(SUM($G143:AJ143)-SUM($AK143:BM143)&lt;=SUM($G143:AJ143)*$E143,SUM($G143:AJ143)-SUM($AK143:BM143),ROUND(SUM($G143:AJ143)*$E143,2))))))</f>
        <v/>
      </c>
    </row>
    <row r="144" spans="1:66" s="70" customFormat="1">
      <c r="A144" s="94" t="str">
        <f t="shared" ref="A144" si="89">IF(A94="","",A94)</f>
        <v/>
      </c>
      <c r="B144" s="204" t="str">
        <f t="shared" si="64"/>
        <v/>
      </c>
      <c r="C144" s="205" t="str">
        <f t="shared" si="65"/>
        <v/>
      </c>
      <c r="D144" s="206" t="str">
        <f t="shared" ref="D144:E144" si="90">IF(D94="","",D94)</f>
        <v/>
      </c>
      <c r="E144" s="604" t="str">
        <f t="shared" si="90"/>
        <v/>
      </c>
      <c r="F144" s="207" t="s">
        <v>8</v>
      </c>
      <c r="G144" s="479" t="str">
        <f>IF(Dane!G111="","",Dane!G111)</f>
        <v/>
      </c>
      <c r="H144" s="479" t="str">
        <f>IF(Dane!H111="","",Dane!H111)</f>
        <v/>
      </c>
      <c r="I144" s="479" t="str">
        <f>IF(Dane!I111="","",Dane!I111)</f>
        <v/>
      </c>
      <c r="J144" s="479" t="str">
        <f>IF(Dane!J111="","",Dane!J111)</f>
        <v/>
      </c>
      <c r="K144" s="479" t="str">
        <f>IF(Dane!K111="","",Dane!K111)</f>
        <v/>
      </c>
      <c r="L144" s="479" t="str">
        <f>IF(Dane!L111="","",Dane!L111)</f>
        <v/>
      </c>
      <c r="M144" s="479" t="str">
        <f>IF(Dane!M111="","",Dane!M111)</f>
        <v/>
      </c>
      <c r="N144" s="479" t="str">
        <f>IF(Dane!N111="","",Dane!N111)</f>
        <v/>
      </c>
      <c r="O144" s="479" t="str">
        <f>IF(Dane!O111="","",Dane!O111)</f>
        <v/>
      </c>
      <c r="P144" s="479" t="str">
        <f>IF(Dane!P111="","",Dane!P111)</f>
        <v/>
      </c>
      <c r="Q144" s="479" t="str">
        <f>IF(Dane!Q111="","",Dane!Q111)</f>
        <v/>
      </c>
      <c r="R144" s="479" t="str">
        <f>IF(Dane!R111="","",Dane!R111)</f>
        <v/>
      </c>
      <c r="S144" s="479" t="str">
        <f>IF(Dane!S111="","",Dane!S111)</f>
        <v/>
      </c>
      <c r="T144" s="479" t="str">
        <f>IF(Dane!T111="","",Dane!T111)</f>
        <v/>
      </c>
      <c r="U144" s="479" t="str">
        <f>IF(Dane!U111="","",Dane!U111)</f>
        <v/>
      </c>
      <c r="V144" s="479" t="str">
        <f>IF(Dane!V111="","",Dane!V111)</f>
        <v/>
      </c>
      <c r="W144" s="479" t="str">
        <f>IF(Dane!W111="","",Dane!W111)</f>
        <v/>
      </c>
      <c r="X144" s="479" t="str">
        <f>IF(Dane!X111="","",Dane!X111)</f>
        <v/>
      </c>
      <c r="Y144" s="479" t="str">
        <f>IF(Dane!Y111="","",Dane!Y111)</f>
        <v/>
      </c>
      <c r="Z144" s="479" t="str">
        <f>IF(Dane!Z111="","",Dane!Z111)</f>
        <v/>
      </c>
      <c r="AA144" s="479" t="str">
        <f>IF(Dane!AA111="","",Dane!AA111)</f>
        <v/>
      </c>
      <c r="AB144" s="479" t="str">
        <f>IF(Dane!AB111="","",Dane!AB111)</f>
        <v/>
      </c>
      <c r="AC144" s="479" t="str">
        <f>IF(Dane!AC111="","",Dane!AC111)</f>
        <v/>
      </c>
      <c r="AD144" s="479" t="str">
        <f>IF(Dane!AD111="","",Dane!AD111)</f>
        <v/>
      </c>
      <c r="AE144" s="479" t="str">
        <f>IF(Dane!AE111="","",Dane!AE111)</f>
        <v/>
      </c>
      <c r="AF144" s="479" t="str">
        <f>IF(Dane!AF111="","",Dane!AF111)</f>
        <v/>
      </c>
      <c r="AG144" s="479" t="str">
        <f>IF(Dane!AG111="","",Dane!AG111)</f>
        <v/>
      </c>
      <c r="AH144" s="479" t="str">
        <f>IF(Dane!AH111="","",Dane!AH111)</f>
        <v/>
      </c>
      <c r="AI144" s="479" t="str">
        <f>IF(Dane!AI111="","",Dane!AI111)</f>
        <v/>
      </c>
      <c r="AJ144" s="479" t="str">
        <f>IF(Dane!AJ111="","",Dane!AJ111)</f>
        <v/>
      </c>
      <c r="AK144" s="195" t="str">
        <f>IF($C144="","",IF(H$79="","",IF(G$79="Faza inwest.",0,ROUND(SUM($G144:G144)*$E144,2))))</f>
        <v/>
      </c>
      <c r="AL144" s="195" t="str">
        <f>IF($C144="","",IF(H$128="","",IF(H$128="Faza inwest.",0,IF($C144=SUM($AK144:AK144),0,IF(SUM($G144:H144)-SUM($AK144:AK144)&lt;=SUM($G144:H144)*$E144,SUM($G144:H144)-SUM($AK144:AK144),ROUND(SUM($G144:H144)*$E144,2))))))</f>
        <v/>
      </c>
      <c r="AM144" s="195" t="str">
        <f>IF($C144="","",IF(I$128="","",IF(I$128="Faza inwest.",0,IF($C144=SUM($AK144:AL144),0,IF(SUM($G144:I144)-SUM($AK144:AL144)&lt;=SUM($G144:I144)*$E144,SUM($G144:I144)-SUM($AK144:AL144),ROUND(SUM($G144:I144)*$E144,2))))))</f>
        <v/>
      </c>
      <c r="AN144" s="195" t="str">
        <f>IF($C144="","",IF(J$128="","",IF(J$128="Faza inwest.",0,IF($C144=SUM($AK144:AM144),0,IF(SUM($G144:J144)-SUM($AK144:AM144)&lt;=SUM($G144:J144)*$E144,SUM($G144:J144)-SUM($AK144:AM144),ROUND(SUM($G144:J144)*$E144,2))))))</f>
        <v/>
      </c>
      <c r="AO144" s="195" t="str">
        <f>IF($C144="","",IF(K$128="","",IF(K$128="Faza inwest.",0,IF($C144=SUM($AK144:AN144),0,IF(SUM($G144:K144)-SUM($AK144:AN144)&lt;=SUM($G144:K144)*$E144,SUM($G144:K144)-SUM($AK144:AN144),ROUND(SUM($G144:K144)*$E144,2))))))</f>
        <v/>
      </c>
      <c r="AP144" s="195" t="str">
        <f>IF($C144="","",IF(L$128="","",IF(L$128="Faza inwest.",0,IF($C144=SUM($AK144:AO144),0,IF(SUM($G144:L144)-SUM($AK144:AO144)&lt;=SUM($G144:L144)*$E144,SUM($G144:L144)-SUM($AK144:AO144),ROUND(SUM($G144:L144)*$E144,2))))))</f>
        <v/>
      </c>
      <c r="AQ144" s="195" t="str">
        <f>IF($C144="","",IF(M$128="","",IF(M$128="Faza inwest.",0,IF($C144=SUM($AK144:AP144),0,IF(SUM($G144:M144)-SUM($AK144:AP144)&lt;=SUM($G144:M144)*$E144,SUM($G144:M144)-SUM($AK144:AP144),ROUND(SUM($G144:M144)*$E144,2))))))</f>
        <v/>
      </c>
      <c r="AR144" s="195" t="str">
        <f>IF($C144="","",IF(N$128="","",IF(N$128="Faza inwest.",0,IF($C144=SUM($AK144:AQ144),0,IF(SUM($G144:N144)-SUM($AK144:AQ144)&lt;=SUM($G144:N144)*$E144,SUM($G144:N144)-SUM($AK144:AQ144),ROUND(SUM($G144:N144)*$E144,2))))))</f>
        <v/>
      </c>
      <c r="AS144" s="195" t="str">
        <f>IF($C144="","",IF(O$128="","",IF(O$128="Faza inwest.",0,IF($C144=SUM($AK144:AR144),0,IF(SUM($G144:O144)-SUM($AK144:AR144)&lt;=SUM($G144:O144)*$E144,SUM($G144:O144)-SUM($AK144:AR144),ROUND(SUM($G144:O144)*$E144,2))))))</f>
        <v/>
      </c>
      <c r="AT144" s="195" t="str">
        <f>IF($C144="","",IF(P$128="","",IF(P$128="Faza inwest.",0,IF($C144=SUM($AK144:AS144),0,IF(SUM($G144:P144)-SUM($AK144:AS144)&lt;=SUM($G144:P144)*$E144,SUM($G144:P144)-SUM($AK144:AS144),ROUND(SUM($G144:P144)*$E144,2))))))</f>
        <v/>
      </c>
      <c r="AU144" s="195" t="str">
        <f>IF($C144="","",IF(Q$128="","",IF(Q$128="Faza inwest.",0,IF($C144=SUM($AK144:AT144),0,IF(SUM($G144:Q144)-SUM($AK144:AT144)&lt;=SUM($G144:Q144)*$E144,SUM($G144:Q144)-SUM($AK144:AT144),ROUND(SUM($G144:Q144)*$E144,2))))))</f>
        <v/>
      </c>
      <c r="AV144" s="195" t="str">
        <f>IF($C144="","",IF(R$128="","",IF(R$128="Faza inwest.",0,IF($C144=SUM($AK144:AU144),0,IF(SUM($G144:R144)-SUM($AK144:AU144)&lt;=SUM($G144:R144)*$E144,SUM($G144:R144)-SUM($AK144:AU144),ROUND(SUM($G144:R144)*$E144,2))))))</f>
        <v/>
      </c>
      <c r="AW144" s="195" t="str">
        <f>IF($C144="","",IF(S$128="","",IF(S$128="Faza inwest.",0,IF($C144=SUM($AK144:AV144),0,IF(SUM($G144:S144)-SUM($AK144:AV144)&lt;=SUM($G144:S144)*$E144,SUM($G144:S144)-SUM($AK144:AV144),ROUND(SUM($G144:S144)*$E144,2))))))</f>
        <v/>
      </c>
      <c r="AX144" s="195" t="str">
        <f>IF($C144="","",IF(T$128="","",IF(T$128="Faza inwest.",0,IF($C144=SUM($AK144:AW144),0,IF(SUM($G144:T144)-SUM($AK144:AW144)&lt;=SUM($G144:T144)*$E144,SUM($G144:T144)-SUM($AK144:AW144),ROUND(SUM($G144:T144)*$E144,2))))))</f>
        <v/>
      </c>
      <c r="AY144" s="195" t="str">
        <f>IF($C144="","",IF(U$128="","",IF(U$128="Faza inwest.",0,IF($C144=SUM($AK144:AX144),0,IF(SUM($G144:U144)-SUM($AK144:AX144)&lt;=SUM($G144:U144)*$E144,SUM($G144:U144)-SUM($AK144:AX144),ROUND(SUM($G144:U144)*$E144,2))))))</f>
        <v/>
      </c>
      <c r="AZ144" s="195" t="str">
        <f>IF($C144="","",IF(V$128="","",IF(V$128="Faza inwest.",0,IF($C144=SUM($AK144:AY144),0,IF(SUM($G144:V144)-SUM($AK144:AY144)&lt;=SUM($G144:V144)*$E144,SUM($G144:V144)-SUM($AK144:AY144),ROUND(SUM($G144:V144)*$E144,2))))))</f>
        <v/>
      </c>
      <c r="BA144" s="195" t="str">
        <f>IF($C144="","",IF(W$128="","",IF(W$128="Faza inwest.",0,IF($C144=SUM($AK144:AZ144),0,IF(SUM($G144:W144)-SUM($AK144:AZ144)&lt;=SUM($G144:W144)*$E144,SUM($G144:W144)-SUM($AK144:AZ144),ROUND(SUM($G144:W144)*$E144,2))))))</f>
        <v/>
      </c>
      <c r="BB144" s="195" t="str">
        <f>IF($C144="","",IF(X$128="","",IF(X$128="Faza inwest.",0,IF($C144=SUM($AK144:BA144),0,IF(SUM($G144:X144)-SUM($AK144:BA144)&lt;=SUM($G144:X144)*$E144,SUM($G144:X144)-SUM($AK144:BA144),ROUND(SUM($G144:X144)*$E144,2))))))</f>
        <v/>
      </c>
      <c r="BC144" s="195" t="str">
        <f>IF($C144="","",IF(Y$128="","",IF(Y$128="Faza inwest.",0,IF($C144=SUM($AK144:BB144),0,IF(SUM($G144:Y144)-SUM($AK144:BB144)&lt;=SUM($G144:Y144)*$E144,SUM($G144:Y144)-SUM($AK144:BB144),ROUND(SUM($G144:Y144)*$E144,2))))))</f>
        <v/>
      </c>
      <c r="BD144" s="195" t="str">
        <f>IF($C144="","",IF(Z$128="","",IF(Z$128="Faza inwest.",0,IF($C144=SUM($AK144:BC144),0,IF(SUM($G144:Z144)-SUM($AK144:BC144)&lt;=SUM($G144:Z144)*$E144,SUM($G144:Z144)-SUM($AK144:BC144),ROUND(SUM($G144:Z144)*$E144,2))))))</f>
        <v/>
      </c>
      <c r="BE144" s="195" t="str">
        <f>IF($C144="","",IF(AA$128="","",IF(AA$128="Faza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IF($C144="","",IF(AB$128="","",IF(AB$128="Faza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IF($C144="","",IF(AC$128="","",IF(AC$128="Faza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IF($C144="","",IF(AD$128="","",IF(AD$128="Faza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IF($C144="","",IF(AE$128="","",IF(AE$128="Faza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IF($C144="","",IF(AF$128="","",IF(AF$128="Faza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IF($C144="","",IF(AG$128="","",IF(AG$128="Faza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IF($C144="","",IF(AH$128="","",IF(AH$128="Faza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IF($C144="","",IF(AI$128="","",IF(AI$128="Faza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IF($C144="","",IF(AJ$128="","",IF(AJ$128="Faza inwest.",0,IF($C144=SUM($AK144:BM144),0,IF(SUM($G144:AJ144)-SUM($AK144:BM144)&lt;=SUM($G144:AJ144)*$E144,SUM($G144:AJ144)-SUM($AK144:BM144),ROUND(SUM($G144:AJ144)*$E144,2))))))</f>
        <v/>
      </c>
    </row>
    <row r="145" spans="1:66" s="70" customFormat="1">
      <c r="A145" s="94" t="str">
        <f t="shared" ref="A145" si="91">IF(A95="","",A95)</f>
        <v/>
      </c>
      <c r="B145" s="204" t="str">
        <f t="shared" si="64"/>
        <v/>
      </c>
      <c r="C145" s="205" t="str">
        <f t="shared" si="65"/>
        <v/>
      </c>
      <c r="D145" s="206" t="str">
        <f t="shared" ref="D145:E145" si="92">IF(D95="","",D95)</f>
        <v/>
      </c>
      <c r="E145" s="604" t="str">
        <f t="shared" si="92"/>
        <v/>
      </c>
      <c r="F145" s="207" t="s">
        <v>8</v>
      </c>
      <c r="G145" s="479" t="str">
        <f>IF(Dane!G112="","",Dane!G112)</f>
        <v/>
      </c>
      <c r="H145" s="479" t="str">
        <f>IF(Dane!H112="","",Dane!H112)</f>
        <v/>
      </c>
      <c r="I145" s="479" t="str">
        <f>IF(Dane!I112="","",Dane!I112)</f>
        <v/>
      </c>
      <c r="J145" s="479" t="str">
        <f>IF(Dane!J112="","",Dane!J112)</f>
        <v/>
      </c>
      <c r="K145" s="479" t="str">
        <f>IF(Dane!K112="","",Dane!K112)</f>
        <v/>
      </c>
      <c r="L145" s="479" t="str">
        <f>IF(Dane!L112="","",Dane!L112)</f>
        <v/>
      </c>
      <c r="M145" s="479" t="str">
        <f>IF(Dane!M112="","",Dane!M112)</f>
        <v/>
      </c>
      <c r="N145" s="479" t="str">
        <f>IF(Dane!N112="","",Dane!N112)</f>
        <v/>
      </c>
      <c r="O145" s="479" t="str">
        <f>IF(Dane!O112="","",Dane!O112)</f>
        <v/>
      </c>
      <c r="P145" s="479" t="str">
        <f>IF(Dane!P112="","",Dane!P112)</f>
        <v/>
      </c>
      <c r="Q145" s="479" t="str">
        <f>IF(Dane!Q112="","",Dane!Q112)</f>
        <v/>
      </c>
      <c r="R145" s="479" t="str">
        <f>IF(Dane!R112="","",Dane!R112)</f>
        <v/>
      </c>
      <c r="S145" s="479" t="str">
        <f>IF(Dane!S112="","",Dane!S112)</f>
        <v/>
      </c>
      <c r="T145" s="479" t="str">
        <f>IF(Dane!T112="","",Dane!T112)</f>
        <v/>
      </c>
      <c r="U145" s="479" t="str">
        <f>IF(Dane!U112="","",Dane!U112)</f>
        <v/>
      </c>
      <c r="V145" s="479" t="str">
        <f>IF(Dane!V112="","",Dane!V112)</f>
        <v/>
      </c>
      <c r="W145" s="479" t="str">
        <f>IF(Dane!W112="","",Dane!W112)</f>
        <v/>
      </c>
      <c r="X145" s="479" t="str">
        <f>IF(Dane!X112="","",Dane!X112)</f>
        <v/>
      </c>
      <c r="Y145" s="479" t="str">
        <f>IF(Dane!Y112="","",Dane!Y112)</f>
        <v/>
      </c>
      <c r="Z145" s="479" t="str">
        <f>IF(Dane!Z112="","",Dane!Z112)</f>
        <v/>
      </c>
      <c r="AA145" s="479" t="str">
        <f>IF(Dane!AA112="","",Dane!AA112)</f>
        <v/>
      </c>
      <c r="AB145" s="479" t="str">
        <f>IF(Dane!AB112="","",Dane!AB112)</f>
        <v/>
      </c>
      <c r="AC145" s="479" t="str">
        <f>IF(Dane!AC112="","",Dane!AC112)</f>
        <v/>
      </c>
      <c r="AD145" s="479" t="str">
        <f>IF(Dane!AD112="","",Dane!AD112)</f>
        <v/>
      </c>
      <c r="AE145" s="479" t="str">
        <f>IF(Dane!AE112="","",Dane!AE112)</f>
        <v/>
      </c>
      <c r="AF145" s="479" t="str">
        <f>IF(Dane!AF112="","",Dane!AF112)</f>
        <v/>
      </c>
      <c r="AG145" s="479" t="str">
        <f>IF(Dane!AG112="","",Dane!AG112)</f>
        <v/>
      </c>
      <c r="AH145" s="479" t="str">
        <f>IF(Dane!AH112="","",Dane!AH112)</f>
        <v/>
      </c>
      <c r="AI145" s="479" t="str">
        <f>IF(Dane!AI112="","",Dane!AI112)</f>
        <v/>
      </c>
      <c r="AJ145" s="479" t="str">
        <f>IF(Dane!AJ112="","",Dane!AJ112)</f>
        <v/>
      </c>
      <c r="AK145" s="195" t="str">
        <f>IF($C145="","",IF(H$79="","",IF(G$79="Faza inwest.",0,ROUND(SUM($G145:G145)*$E145,2))))</f>
        <v/>
      </c>
      <c r="AL145" s="195" t="str">
        <f>IF($C145="","",IF(H$128="","",IF(H$128="Faza inwest.",0,IF($C145=SUM($AK145:AK145),0,IF(SUM($G145:H145)-SUM($AK145:AK145)&lt;=SUM($G145:H145)*$E145,SUM($G145:H145)-SUM($AK145:AK145),ROUND(SUM($G145:H145)*$E145,2))))))</f>
        <v/>
      </c>
      <c r="AM145" s="195" t="str">
        <f>IF($C145="","",IF(I$128="","",IF(I$128="Faza inwest.",0,IF($C145=SUM($AK145:AL145),0,IF(SUM($G145:I145)-SUM($AK145:AL145)&lt;=SUM($G145:I145)*$E145,SUM($G145:I145)-SUM($AK145:AL145),ROUND(SUM($G145:I145)*$E145,2))))))</f>
        <v/>
      </c>
      <c r="AN145" s="195" t="str">
        <f>IF($C145="","",IF(J$128="","",IF(J$128="Faza inwest.",0,IF($C145=SUM($AK145:AM145),0,IF(SUM($G145:J145)-SUM($AK145:AM145)&lt;=SUM($G145:J145)*$E145,SUM($G145:J145)-SUM($AK145:AM145),ROUND(SUM($G145:J145)*$E145,2))))))</f>
        <v/>
      </c>
      <c r="AO145" s="195" t="str">
        <f>IF($C145="","",IF(K$128="","",IF(K$128="Faza inwest.",0,IF($C145=SUM($AK145:AN145),0,IF(SUM($G145:K145)-SUM($AK145:AN145)&lt;=SUM($G145:K145)*$E145,SUM($G145:K145)-SUM($AK145:AN145),ROUND(SUM($G145:K145)*$E145,2))))))</f>
        <v/>
      </c>
      <c r="AP145" s="195" t="str">
        <f>IF($C145="","",IF(L$128="","",IF(L$128="Faza inwest.",0,IF($C145=SUM($AK145:AO145),0,IF(SUM($G145:L145)-SUM($AK145:AO145)&lt;=SUM($G145:L145)*$E145,SUM($G145:L145)-SUM($AK145:AO145),ROUND(SUM($G145:L145)*$E145,2))))))</f>
        <v/>
      </c>
      <c r="AQ145" s="195" t="str">
        <f>IF($C145="","",IF(M$128="","",IF(M$128="Faza inwest.",0,IF($C145=SUM($AK145:AP145),0,IF(SUM($G145:M145)-SUM($AK145:AP145)&lt;=SUM($G145:M145)*$E145,SUM($G145:M145)-SUM($AK145:AP145),ROUND(SUM($G145:M145)*$E145,2))))))</f>
        <v/>
      </c>
      <c r="AR145" s="195" t="str">
        <f>IF($C145="","",IF(N$128="","",IF(N$128="Faza inwest.",0,IF($C145=SUM($AK145:AQ145),0,IF(SUM($G145:N145)-SUM($AK145:AQ145)&lt;=SUM($G145:N145)*$E145,SUM($G145:N145)-SUM($AK145:AQ145),ROUND(SUM($G145:N145)*$E145,2))))))</f>
        <v/>
      </c>
      <c r="AS145" s="195" t="str">
        <f>IF($C145="","",IF(O$128="","",IF(O$128="Faza inwest.",0,IF($C145=SUM($AK145:AR145),0,IF(SUM($G145:O145)-SUM($AK145:AR145)&lt;=SUM($G145:O145)*$E145,SUM($G145:O145)-SUM($AK145:AR145),ROUND(SUM($G145:O145)*$E145,2))))))</f>
        <v/>
      </c>
      <c r="AT145" s="195" t="str">
        <f>IF($C145="","",IF(P$128="","",IF(P$128="Faza inwest.",0,IF($C145=SUM($AK145:AS145),0,IF(SUM($G145:P145)-SUM($AK145:AS145)&lt;=SUM($G145:P145)*$E145,SUM($G145:P145)-SUM($AK145:AS145),ROUND(SUM($G145:P145)*$E145,2))))))</f>
        <v/>
      </c>
      <c r="AU145" s="195" t="str">
        <f>IF($C145="","",IF(Q$128="","",IF(Q$128="Faza inwest.",0,IF($C145=SUM($AK145:AT145),0,IF(SUM($G145:Q145)-SUM($AK145:AT145)&lt;=SUM($G145:Q145)*$E145,SUM($G145:Q145)-SUM($AK145:AT145),ROUND(SUM($G145:Q145)*$E145,2))))))</f>
        <v/>
      </c>
      <c r="AV145" s="195" t="str">
        <f>IF($C145="","",IF(R$128="","",IF(R$128="Faza inwest.",0,IF($C145=SUM($AK145:AU145),0,IF(SUM($G145:R145)-SUM($AK145:AU145)&lt;=SUM($G145:R145)*$E145,SUM($G145:R145)-SUM($AK145:AU145),ROUND(SUM($G145:R145)*$E145,2))))))</f>
        <v/>
      </c>
      <c r="AW145" s="195" t="str">
        <f>IF($C145="","",IF(S$128="","",IF(S$128="Faza inwest.",0,IF($C145=SUM($AK145:AV145),0,IF(SUM($G145:S145)-SUM($AK145:AV145)&lt;=SUM($G145:S145)*$E145,SUM($G145:S145)-SUM($AK145:AV145),ROUND(SUM($G145:S145)*$E145,2))))))</f>
        <v/>
      </c>
      <c r="AX145" s="195" t="str">
        <f>IF($C145="","",IF(T$128="","",IF(T$128="Faza inwest.",0,IF($C145=SUM($AK145:AW145),0,IF(SUM($G145:T145)-SUM($AK145:AW145)&lt;=SUM($G145:T145)*$E145,SUM($G145:T145)-SUM($AK145:AW145),ROUND(SUM($G145:T145)*$E145,2))))))</f>
        <v/>
      </c>
      <c r="AY145" s="195" t="str">
        <f>IF($C145="","",IF(U$128="","",IF(U$128="Faza inwest.",0,IF($C145=SUM($AK145:AX145),0,IF(SUM($G145:U145)-SUM($AK145:AX145)&lt;=SUM($G145:U145)*$E145,SUM($G145:U145)-SUM($AK145:AX145),ROUND(SUM($G145:U145)*$E145,2))))))</f>
        <v/>
      </c>
      <c r="AZ145" s="195" t="str">
        <f>IF($C145="","",IF(V$128="","",IF(V$128="Faza inwest.",0,IF($C145=SUM($AK145:AY145),0,IF(SUM($G145:V145)-SUM($AK145:AY145)&lt;=SUM($G145:V145)*$E145,SUM($G145:V145)-SUM($AK145:AY145),ROUND(SUM($G145:V145)*$E145,2))))))</f>
        <v/>
      </c>
      <c r="BA145" s="195" t="str">
        <f>IF($C145="","",IF(W$128="","",IF(W$128="Faza inwest.",0,IF($C145=SUM($AK145:AZ145),0,IF(SUM($G145:W145)-SUM($AK145:AZ145)&lt;=SUM($G145:W145)*$E145,SUM($G145:W145)-SUM($AK145:AZ145),ROUND(SUM($G145:W145)*$E145,2))))))</f>
        <v/>
      </c>
      <c r="BB145" s="195" t="str">
        <f>IF($C145="","",IF(X$128="","",IF(X$128="Faza inwest.",0,IF($C145=SUM($AK145:BA145),0,IF(SUM($G145:X145)-SUM($AK145:BA145)&lt;=SUM($G145:X145)*$E145,SUM($G145:X145)-SUM($AK145:BA145),ROUND(SUM($G145:X145)*$E145,2))))))</f>
        <v/>
      </c>
      <c r="BC145" s="195" t="str">
        <f>IF($C145="","",IF(Y$128="","",IF(Y$128="Faza inwest.",0,IF($C145=SUM($AK145:BB145),0,IF(SUM($G145:Y145)-SUM($AK145:BB145)&lt;=SUM($G145:Y145)*$E145,SUM($G145:Y145)-SUM($AK145:BB145),ROUND(SUM($G145:Y145)*$E145,2))))))</f>
        <v/>
      </c>
      <c r="BD145" s="195" t="str">
        <f>IF($C145="","",IF(Z$128="","",IF(Z$128="Faza inwest.",0,IF($C145=SUM($AK145:BC145),0,IF(SUM($G145:Z145)-SUM($AK145:BC145)&lt;=SUM($G145:Z145)*$E145,SUM($G145:Z145)-SUM($AK145:BC145),ROUND(SUM($G145:Z145)*$E145,2))))))</f>
        <v/>
      </c>
      <c r="BE145" s="195" t="str">
        <f>IF($C145="","",IF(AA$128="","",IF(AA$128="Faza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IF($C145="","",IF(AB$128="","",IF(AB$128="Faza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IF($C145="","",IF(AC$128="","",IF(AC$128="Faza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IF($C145="","",IF(AD$128="","",IF(AD$128="Faza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IF($C145="","",IF(AE$128="","",IF(AE$128="Faza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IF($C145="","",IF(AF$128="","",IF(AF$128="Faza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IF($C145="","",IF(AG$128="","",IF(AG$128="Faza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IF($C145="","",IF(AH$128="","",IF(AH$128="Faza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IF($C145="","",IF(AI$128="","",IF(AI$128="Faza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IF($C145="","",IF(AJ$128="","",IF(AJ$128="Faza inwest.",0,IF($C145=SUM($AK145:BM145),0,IF(SUM($G145:AJ145)-SUM($AK145:BM145)&lt;=SUM($G145:AJ145)*$E145,SUM($G145:AJ145)-SUM($AK145:BM145),ROUND(SUM($G145:AJ145)*$E145,2))))))</f>
        <v/>
      </c>
    </row>
    <row r="146" spans="1:66" s="70" customFormat="1">
      <c r="A146" s="94" t="str">
        <f t="shared" ref="A146" si="93">IF(A96="","",A96)</f>
        <v/>
      </c>
      <c r="B146" s="204" t="str">
        <f t="shared" si="64"/>
        <v/>
      </c>
      <c r="C146" s="205" t="str">
        <f t="shared" si="65"/>
        <v/>
      </c>
      <c r="D146" s="206" t="str">
        <f t="shared" ref="D146:E146" si="94">IF(D96="","",D96)</f>
        <v/>
      </c>
      <c r="E146" s="604" t="str">
        <f t="shared" si="94"/>
        <v/>
      </c>
      <c r="F146" s="207" t="s">
        <v>8</v>
      </c>
      <c r="G146" s="479" t="str">
        <f>IF(Dane!G113="","",Dane!G113)</f>
        <v/>
      </c>
      <c r="H146" s="479" t="str">
        <f>IF(Dane!H113="","",Dane!H113)</f>
        <v/>
      </c>
      <c r="I146" s="479" t="str">
        <f>IF(Dane!I113="","",Dane!I113)</f>
        <v/>
      </c>
      <c r="J146" s="479" t="str">
        <f>IF(Dane!J113="","",Dane!J113)</f>
        <v/>
      </c>
      <c r="K146" s="479" t="str">
        <f>IF(Dane!K113="","",Dane!K113)</f>
        <v/>
      </c>
      <c r="L146" s="479" t="str">
        <f>IF(Dane!L113="","",Dane!L113)</f>
        <v/>
      </c>
      <c r="M146" s="479" t="str">
        <f>IF(Dane!M113="","",Dane!M113)</f>
        <v/>
      </c>
      <c r="N146" s="479" t="str">
        <f>IF(Dane!N113="","",Dane!N113)</f>
        <v/>
      </c>
      <c r="O146" s="479" t="str">
        <f>IF(Dane!O113="","",Dane!O113)</f>
        <v/>
      </c>
      <c r="P146" s="479" t="str">
        <f>IF(Dane!P113="","",Dane!P113)</f>
        <v/>
      </c>
      <c r="Q146" s="479" t="str">
        <f>IF(Dane!Q113="","",Dane!Q113)</f>
        <v/>
      </c>
      <c r="R146" s="479" t="str">
        <f>IF(Dane!R113="","",Dane!R113)</f>
        <v/>
      </c>
      <c r="S146" s="479" t="str">
        <f>IF(Dane!S113="","",Dane!S113)</f>
        <v/>
      </c>
      <c r="T146" s="479" t="str">
        <f>IF(Dane!T113="","",Dane!T113)</f>
        <v/>
      </c>
      <c r="U146" s="479" t="str">
        <f>IF(Dane!U113="","",Dane!U113)</f>
        <v/>
      </c>
      <c r="V146" s="479" t="str">
        <f>IF(Dane!V113="","",Dane!V113)</f>
        <v/>
      </c>
      <c r="W146" s="479" t="str">
        <f>IF(Dane!W113="","",Dane!W113)</f>
        <v/>
      </c>
      <c r="X146" s="479" t="str">
        <f>IF(Dane!X113="","",Dane!X113)</f>
        <v/>
      </c>
      <c r="Y146" s="479" t="str">
        <f>IF(Dane!Y113="","",Dane!Y113)</f>
        <v/>
      </c>
      <c r="Z146" s="479" t="str">
        <f>IF(Dane!Z113="","",Dane!Z113)</f>
        <v/>
      </c>
      <c r="AA146" s="479" t="str">
        <f>IF(Dane!AA113="","",Dane!AA113)</f>
        <v/>
      </c>
      <c r="AB146" s="479" t="str">
        <f>IF(Dane!AB113="","",Dane!AB113)</f>
        <v/>
      </c>
      <c r="AC146" s="479" t="str">
        <f>IF(Dane!AC113="","",Dane!AC113)</f>
        <v/>
      </c>
      <c r="AD146" s="479" t="str">
        <f>IF(Dane!AD113="","",Dane!AD113)</f>
        <v/>
      </c>
      <c r="AE146" s="479" t="str">
        <f>IF(Dane!AE113="","",Dane!AE113)</f>
        <v/>
      </c>
      <c r="AF146" s="479" t="str">
        <f>IF(Dane!AF113="","",Dane!AF113)</f>
        <v/>
      </c>
      <c r="AG146" s="479" t="str">
        <f>IF(Dane!AG113="","",Dane!AG113)</f>
        <v/>
      </c>
      <c r="AH146" s="479" t="str">
        <f>IF(Dane!AH113="","",Dane!AH113)</f>
        <v/>
      </c>
      <c r="AI146" s="479" t="str">
        <f>IF(Dane!AI113="","",Dane!AI113)</f>
        <v/>
      </c>
      <c r="AJ146" s="479" t="str">
        <f>IF(Dane!AJ113="","",Dane!AJ113)</f>
        <v/>
      </c>
      <c r="AK146" s="195" t="str">
        <f>IF($C146="","",IF(H$79="","",IF(G$79="Faza inwest.",0,ROUND(SUM($G146:G146)*$E146,2))))</f>
        <v/>
      </c>
      <c r="AL146" s="195" t="str">
        <f>IF($C146="","",IF(H$128="","",IF(H$128="Faza inwest.",0,IF($C146=SUM($AK146:AK146),0,IF(SUM($G146:H146)-SUM($AK146:AK146)&lt;=SUM($G146:H146)*$E146,SUM($G146:H146)-SUM($AK146:AK146),ROUND(SUM($G146:H146)*$E146,2))))))</f>
        <v/>
      </c>
      <c r="AM146" s="195" t="str">
        <f>IF($C146="","",IF(I$128="","",IF(I$128="Faza inwest.",0,IF($C146=SUM($AK146:AL146),0,IF(SUM($G146:I146)-SUM($AK146:AL146)&lt;=SUM($G146:I146)*$E146,SUM($G146:I146)-SUM($AK146:AL146),ROUND(SUM($G146:I146)*$E146,2))))))</f>
        <v/>
      </c>
      <c r="AN146" s="195" t="str">
        <f>IF($C146="","",IF(J$128="","",IF(J$128="Faza inwest.",0,IF($C146=SUM($AK146:AM146),0,IF(SUM($G146:J146)-SUM($AK146:AM146)&lt;=SUM($G146:J146)*$E146,SUM($G146:J146)-SUM($AK146:AM146),ROUND(SUM($G146:J146)*$E146,2))))))</f>
        <v/>
      </c>
      <c r="AO146" s="195" t="str">
        <f>IF($C146="","",IF(K$128="","",IF(K$128="Faza inwest.",0,IF($C146=SUM($AK146:AN146),0,IF(SUM($G146:K146)-SUM($AK146:AN146)&lt;=SUM($G146:K146)*$E146,SUM($G146:K146)-SUM($AK146:AN146),ROUND(SUM($G146:K146)*$E146,2))))))</f>
        <v/>
      </c>
      <c r="AP146" s="195" t="str">
        <f>IF($C146="","",IF(L$128="","",IF(L$128="Faza inwest.",0,IF($C146=SUM($AK146:AO146),0,IF(SUM($G146:L146)-SUM($AK146:AO146)&lt;=SUM($G146:L146)*$E146,SUM($G146:L146)-SUM($AK146:AO146),ROUND(SUM($G146:L146)*$E146,2))))))</f>
        <v/>
      </c>
      <c r="AQ146" s="195" t="str">
        <f>IF($C146="","",IF(M$128="","",IF(M$128="Faza inwest.",0,IF($C146=SUM($AK146:AP146),0,IF(SUM($G146:M146)-SUM($AK146:AP146)&lt;=SUM($G146:M146)*$E146,SUM($G146:M146)-SUM($AK146:AP146),ROUND(SUM($G146:M146)*$E146,2))))))</f>
        <v/>
      </c>
      <c r="AR146" s="195" t="str">
        <f>IF($C146="","",IF(N$128="","",IF(N$128="Faza inwest.",0,IF($C146=SUM($AK146:AQ146),0,IF(SUM($G146:N146)-SUM($AK146:AQ146)&lt;=SUM($G146:N146)*$E146,SUM($G146:N146)-SUM($AK146:AQ146),ROUND(SUM($G146:N146)*$E146,2))))))</f>
        <v/>
      </c>
      <c r="AS146" s="195" t="str">
        <f>IF($C146="","",IF(O$128="","",IF(O$128="Faza inwest.",0,IF($C146=SUM($AK146:AR146),0,IF(SUM($G146:O146)-SUM($AK146:AR146)&lt;=SUM($G146:O146)*$E146,SUM($G146:O146)-SUM($AK146:AR146),ROUND(SUM($G146:O146)*$E146,2))))))</f>
        <v/>
      </c>
      <c r="AT146" s="195" t="str">
        <f>IF($C146="","",IF(P$128="","",IF(P$128="Faza inwest.",0,IF($C146=SUM($AK146:AS146),0,IF(SUM($G146:P146)-SUM($AK146:AS146)&lt;=SUM($G146:P146)*$E146,SUM($G146:P146)-SUM($AK146:AS146),ROUND(SUM($G146:P146)*$E146,2))))))</f>
        <v/>
      </c>
      <c r="AU146" s="195" t="str">
        <f>IF($C146="","",IF(Q$128="","",IF(Q$128="Faza inwest.",0,IF($C146=SUM($AK146:AT146),0,IF(SUM($G146:Q146)-SUM($AK146:AT146)&lt;=SUM($G146:Q146)*$E146,SUM($G146:Q146)-SUM($AK146:AT146),ROUND(SUM($G146:Q146)*$E146,2))))))</f>
        <v/>
      </c>
      <c r="AV146" s="195" t="str">
        <f>IF($C146="","",IF(R$128="","",IF(R$128="Faza inwest.",0,IF($C146=SUM($AK146:AU146),0,IF(SUM($G146:R146)-SUM($AK146:AU146)&lt;=SUM($G146:R146)*$E146,SUM($G146:R146)-SUM($AK146:AU146),ROUND(SUM($G146:R146)*$E146,2))))))</f>
        <v/>
      </c>
      <c r="AW146" s="195" t="str">
        <f>IF($C146="","",IF(S$128="","",IF(S$128="Faza inwest.",0,IF($C146=SUM($AK146:AV146),0,IF(SUM($G146:S146)-SUM($AK146:AV146)&lt;=SUM($G146:S146)*$E146,SUM($G146:S146)-SUM($AK146:AV146),ROUND(SUM($G146:S146)*$E146,2))))))</f>
        <v/>
      </c>
      <c r="AX146" s="195" t="str">
        <f>IF($C146="","",IF(T$128="","",IF(T$128="Faza inwest.",0,IF($C146=SUM($AK146:AW146),0,IF(SUM($G146:T146)-SUM($AK146:AW146)&lt;=SUM($G146:T146)*$E146,SUM($G146:T146)-SUM($AK146:AW146),ROUND(SUM($G146:T146)*$E146,2))))))</f>
        <v/>
      </c>
      <c r="AY146" s="195" t="str">
        <f>IF($C146="","",IF(U$128="","",IF(U$128="Faza inwest.",0,IF($C146=SUM($AK146:AX146),0,IF(SUM($G146:U146)-SUM($AK146:AX146)&lt;=SUM($G146:U146)*$E146,SUM($G146:U146)-SUM($AK146:AX146),ROUND(SUM($G146:U146)*$E146,2))))))</f>
        <v/>
      </c>
      <c r="AZ146" s="195" t="str">
        <f>IF($C146="","",IF(V$128="","",IF(V$128="Faza inwest.",0,IF($C146=SUM($AK146:AY146),0,IF(SUM($G146:V146)-SUM($AK146:AY146)&lt;=SUM($G146:V146)*$E146,SUM($G146:V146)-SUM($AK146:AY146),ROUND(SUM($G146:V146)*$E146,2))))))</f>
        <v/>
      </c>
      <c r="BA146" s="195" t="str">
        <f>IF($C146="","",IF(W$128="","",IF(W$128="Faza inwest.",0,IF($C146=SUM($AK146:AZ146),0,IF(SUM($G146:W146)-SUM($AK146:AZ146)&lt;=SUM($G146:W146)*$E146,SUM($G146:W146)-SUM($AK146:AZ146),ROUND(SUM($G146:W146)*$E146,2))))))</f>
        <v/>
      </c>
      <c r="BB146" s="195" t="str">
        <f>IF($C146="","",IF(X$128="","",IF(X$128="Faza inwest.",0,IF($C146=SUM($AK146:BA146),0,IF(SUM($G146:X146)-SUM($AK146:BA146)&lt;=SUM($G146:X146)*$E146,SUM($G146:X146)-SUM($AK146:BA146),ROUND(SUM($G146:X146)*$E146,2))))))</f>
        <v/>
      </c>
      <c r="BC146" s="195" t="str">
        <f>IF($C146="","",IF(Y$128="","",IF(Y$128="Faza inwest.",0,IF($C146=SUM($AK146:BB146),0,IF(SUM($G146:Y146)-SUM($AK146:BB146)&lt;=SUM($G146:Y146)*$E146,SUM($G146:Y146)-SUM($AK146:BB146),ROUND(SUM($G146:Y146)*$E146,2))))))</f>
        <v/>
      </c>
      <c r="BD146" s="195" t="str">
        <f>IF($C146="","",IF(Z$128="","",IF(Z$128="Faza inwest.",0,IF($C146=SUM($AK146:BC146),0,IF(SUM($G146:Z146)-SUM($AK146:BC146)&lt;=SUM($G146:Z146)*$E146,SUM($G146:Z146)-SUM($AK146:BC146),ROUND(SUM($G146:Z146)*$E146,2))))))</f>
        <v/>
      </c>
      <c r="BE146" s="195" t="str">
        <f>IF($C146="","",IF(AA$128="","",IF(AA$128="Faza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IF($C146="","",IF(AB$128="","",IF(AB$128="Faza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IF($C146="","",IF(AC$128="","",IF(AC$128="Faza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IF($C146="","",IF(AD$128="","",IF(AD$128="Faza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IF($C146="","",IF(AE$128="","",IF(AE$128="Faza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IF($C146="","",IF(AF$128="","",IF(AF$128="Faza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IF($C146="","",IF(AG$128="","",IF(AG$128="Faza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IF($C146="","",IF(AH$128="","",IF(AH$128="Faza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IF($C146="","",IF(AI$128="","",IF(AI$128="Faza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IF($C146="","",IF(AJ$128="","",IF(AJ$128="Faza inwest.",0,IF($C146=SUM($AK146:BM146),0,IF(SUM($G146:AJ146)-SUM($AK146:BM146)&lt;=SUM($G146:AJ146)*$E146,SUM($G146:AJ146)-SUM($AK146:BM146),ROUND(SUM($G146:AJ146)*$E146,2))))))</f>
        <v/>
      </c>
    </row>
    <row r="147" spans="1:66" s="70" customFormat="1">
      <c r="A147" s="94" t="str">
        <f t="shared" ref="A147" si="95">IF(A97="","",A97)</f>
        <v/>
      </c>
      <c r="B147" s="204" t="str">
        <f t="shared" si="64"/>
        <v/>
      </c>
      <c r="C147" s="205" t="str">
        <f t="shared" si="65"/>
        <v/>
      </c>
      <c r="D147" s="206" t="str">
        <f t="shared" ref="D147:E147" si="96">IF(D97="","",D97)</f>
        <v/>
      </c>
      <c r="E147" s="604" t="str">
        <f t="shared" si="96"/>
        <v/>
      </c>
      <c r="F147" s="207" t="s">
        <v>8</v>
      </c>
      <c r="G147" s="479" t="str">
        <f>IF(Dane!G114="","",Dane!G114)</f>
        <v/>
      </c>
      <c r="H147" s="479" t="str">
        <f>IF(Dane!H114="","",Dane!H114)</f>
        <v/>
      </c>
      <c r="I147" s="479" t="str">
        <f>IF(Dane!I114="","",Dane!I114)</f>
        <v/>
      </c>
      <c r="J147" s="479" t="str">
        <f>IF(Dane!J114="","",Dane!J114)</f>
        <v/>
      </c>
      <c r="K147" s="479" t="str">
        <f>IF(Dane!K114="","",Dane!K114)</f>
        <v/>
      </c>
      <c r="L147" s="479" t="str">
        <f>IF(Dane!L114="","",Dane!L114)</f>
        <v/>
      </c>
      <c r="M147" s="479" t="str">
        <f>IF(Dane!M114="","",Dane!M114)</f>
        <v/>
      </c>
      <c r="N147" s="479" t="str">
        <f>IF(Dane!N114="","",Dane!N114)</f>
        <v/>
      </c>
      <c r="O147" s="479" t="str">
        <f>IF(Dane!O114="","",Dane!O114)</f>
        <v/>
      </c>
      <c r="P147" s="479" t="str">
        <f>IF(Dane!P114="","",Dane!P114)</f>
        <v/>
      </c>
      <c r="Q147" s="479" t="str">
        <f>IF(Dane!Q114="","",Dane!Q114)</f>
        <v/>
      </c>
      <c r="R147" s="479" t="str">
        <f>IF(Dane!R114="","",Dane!R114)</f>
        <v/>
      </c>
      <c r="S147" s="479" t="str">
        <f>IF(Dane!S114="","",Dane!S114)</f>
        <v/>
      </c>
      <c r="T147" s="479" t="str">
        <f>IF(Dane!T114="","",Dane!T114)</f>
        <v/>
      </c>
      <c r="U147" s="479" t="str">
        <f>IF(Dane!U114="","",Dane!U114)</f>
        <v/>
      </c>
      <c r="V147" s="479" t="str">
        <f>IF(Dane!V114="","",Dane!V114)</f>
        <v/>
      </c>
      <c r="W147" s="479" t="str">
        <f>IF(Dane!W114="","",Dane!W114)</f>
        <v/>
      </c>
      <c r="X147" s="479" t="str">
        <f>IF(Dane!X114="","",Dane!X114)</f>
        <v/>
      </c>
      <c r="Y147" s="479" t="str">
        <f>IF(Dane!Y114="","",Dane!Y114)</f>
        <v/>
      </c>
      <c r="Z147" s="479" t="str">
        <f>IF(Dane!Z114="","",Dane!Z114)</f>
        <v/>
      </c>
      <c r="AA147" s="479" t="str">
        <f>IF(Dane!AA114="","",Dane!AA114)</f>
        <v/>
      </c>
      <c r="AB147" s="479" t="str">
        <f>IF(Dane!AB114="","",Dane!AB114)</f>
        <v/>
      </c>
      <c r="AC147" s="479" t="str">
        <f>IF(Dane!AC114="","",Dane!AC114)</f>
        <v/>
      </c>
      <c r="AD147" s="479" t="str">
        <f>IF(Dane!AD114="","",Dane!AD114)</f>
        <v/>
      </c>
      <c r="AE147" s="479" t="str">
        <f>IF(Dane!AE114="","",Dane!AE114)</f>
        <v/>
      </c>
      <c r="AF147" s="479" t="str">
        <f>IF(Dane!AF114="","",Dane!AF114)</f>
        <v/>
      </c>
      <c r="AG147" s="479" t="str">
        <f>IF(Dane!AG114="","",Dane!AG114)</f>
        <v/>
      </c>
      <c r="AH147" s="479" t="str">
        <f>IF(Dane!AH114="","",Dane!AH114)</f>
        <v/>
      </c>
      <c r="AI147" s="479" t="str">
        <f>IF(Dane!AI114="","",Dane!AI114)</f>
        <v/>
      </c>
      <c r="AJ147" s="479" t="str">
        <f>IF(Dane!AJ114="","",Dane!AJ114)</f>
        <v/>
      </c>
      <c r="AK147" s="195" t="str">
        <f>IF($C147="","",IF(H$79="","",IF(G$79="Faza inwest.",0,ROUND(SUM($G147:G147)*$E147,2))))</f>
        <v/>
      </c>
      <c r="AL147" s="195" t="str">
        <f>IF($C147="","",IF(H$128="","",IF(H$128="Faza inwest.",0,IF($C147=SUM($AK147:AK147),0,IF(SUM($G147:H147)-SUM($AK147:AK147)&lt;=SUM($G147:H147)*$E147,SUM($G147:H147)-SUM($AK147:AK147),ROUND(SUM($G147:H147)*$E147,2))))))</f>
        <v/>
      </c>
      <c r="AM147" s="195" t="str">
        <f>IF($C147="","",IF(I$128="","",IF(I$128="Faza inwest.",0,IF($C147=SUM($AK147:AL147),0,IF(SUM($G147:I147)-SUM($AK147:AL147)&lt;=SUM($G147:I147)*$E147,SUM($G147:I147)-SUM($AK147:AL147),ROUND(SUM($G147:I147)*$E147,2))))))</f>
        <v/>
      </c>
      <c r="AN147" s="195" t="str">
        <f>IF($C147="","",IF(J$128="","",IF(J$128="Faza inwest.",0,IF($C147=SUM($AK147:AM147),0,IF(SUM($G147:J147)-SUM($AK147:AM147)&lt;=SUM($G147:J147)*$E147,SUM($G147:J147)-SUM($AK147:AM147),ROUND(SUM($G147:J147)*$E147,2))))))</f>
        <v/>
      </c>
      <c r="AO147" s="195" t="str">
        <f>IF($C147="","",IF(K$128="","",IF(K$128="Faza inwest.",0,IF($C147=SUM($AK147:AN147),0,IF(SUM($G147:K147)-SUM($AK147:AN147)&lt;=SUM($G147:K147)*$E147,SUM($G147:K147)-SUM($AK147:AN147),ROUND(SUM($G147:K147)*$E147,2))))))</f>
        <v/>
      </c>
      <c r="AP147" s="195" t="str">
        <f>IF($C147="","",IF(L$128="","",IF(L$128="Faza inwest.",0,IF($C147=SUM($AK147:AO147),0,IF(SUM($G147:L147)-SUM($AK147:AO147)&lt;=SUM($G147:L147)*$E147,SUM($G147:L147)-SUM($AK147:AO147),ROUND(SUM($G147:L147)*$E147,2))))))</f>
        <v/>
      </c>
      <c r="AQ147" s="195" t="str">
        <f>IF($C147="","",IF(M$128="","",IF(M$128="Faza inwest.",0,IF($C147=SUM($AK147:AP147),0,IF(SUM($G147:M147)-SUM($AK147:AP147)&lt;=SUM($G147:M147)*$E147,SUM($G147:M147)-SUM($AK147:AP147),ROUND(SUM($G147:M147)*$E147,2))))))</f>
        <v/>
      </c>
      <c r="AR147" s="195" t="str">
        <f>IF($C147="","",IF(N$128="","",IF(N$128="Faza inwest.",0,IF($C147=SUM($AK147:AQ147),0,IF(SUM($G147:N147)-SUM($AK147:AQ147)&lt;=SUM($G147:N147)*$E147,SUM($G147:N147)-SUM($AK147:AQ147),ROUND(SUM($G147:N147)*$E147,2))))))</f>
        <v/>
      </c>
      <c r="AS147" s="195" t="str">
        <f>IF($C147="","",IF(O$128="","",IF(O$128="Faza inwest.",0,IF($C147=SUM($AK147:AR147),0,IF(SUM($G147:O147)-SUM($AK147:AR147)&lt;=SUM($G147:O147)*$E147,SUM($G147:O147)-SUM($AK147:AR147),ROUND(SUM($G147:O147)*$E147,2))))))</f>
        <v/>
      </c>
      <c r="AT147" s="195" t="str">
        <f>IF($C147="","",IF(P$128="","",IF(P$128="Faza inwest.",0,IF($C147=SUM($AK147:AS147),0,IF(SUM($G147:P147)-SUM($AK147:AS147)&lt;=SUM($G147:P147)*$E147,SUM($G147:P147)-SUM($AK147:AS147),ROUND(SUM($G147:P147)*$E147,2))))))</f>
        <v/>
      </c>
      <c r="AU147" s="195" t="str">
        <f>IF($C147="","",IF(Q$128="","",IF(Q$128="Faza inwest.",0,IF($C147=SUM($AK147:AT147),0,IF(SUM($G147:Q147)-SUM($AK147:AT147)&lt;=SUM($G147:Q147)*$E147,SUM($G147:Q147)-SUM($AK147:AT147),ROUND(SUM($G147:Q147)*$E147,2))))))</f>
        <v/>
      </c>
      <c r="AV147" s="195" t="str">
        <f>IF($C147="","",IF(R$128="","",IF(R$128="Faza inwest.",0,IF($C147=SUM($AK147:AU147),0,IF(SUM($G147:R147)-SUM($AK147:AU147)&lt;=SUM($G147:R147)*$E147,SUM($G147:R147)-SUM($AK147:AU147),ROUND(SUM($G147:R147)*$E147,2))))))</f>
        <v/>
      </c>
      <c r="AW147" s="195" t="str">
        <f>IF($C147="","",IF(S$128="","",IF(S$128="Faza inwest.",0,IF($C147=SUM($AK147:AV147),0,IF(SUM($G147:S147)-SUM($AK147:AV147)&lt;=SUM($G147:S147)*$E147,SUM($G147:S147)-SUM($AK147:AV147),ROUND(SUM($G147:S147)*$E147,2))))))</f>
        <v/>
      </c>
      <c r="AX147" s="195" t="str">
        <f>IF($C147="","",IF(T$128="","",IF(T$128="Faza inwest.",0,IF($C147=SUM($AK147:AW147),0,IF(SUM($G147:T147)-SUM($AK147:AW147)&lt;=SUM($G147:T147)*$E147,SUM($G147:T147)-SUM($AK147:AW147),ROUND(SUM($G147:T147)*$E147,2))))))</f>
        <v/>
      </c>
      <c r="AY147" s="195" t="str">
        <f>IF($C147="","",IF(U$128="","",IF(U$128="Faza inwest.",0,IF($C147=SUM($AK147:AX147),0,IF(SUM($G147:U147)-SUM($AK147:AX147)&lt;=SUM($G147:U147)*$E147,SUM($G147:U147)-SUM($AK147:AX147),ROUND(SUM($G147:U147)*$E147,2))))))</f>
        <v/>
      </c>
      <c r="AZ147" s="195" t="str">
        <f>IF($C147="","",IF(V$128="","",IF(V$128="Faza inwest.",0,IF($C147=SUM($AK147:AY147),0,IF(SUM($G147:V147)-SUM($AK147:AY147)&lt;=SUM($G147:V147)*$E147,SUM($G147:V147)-SUM($AK147:AY147),ROUND(SUM($G147:V147)*$E147,2))))))</f>
        <v/>
      </c>
      <c r="BA147" s="195" t="str">
        <f>IF($C147="","",IF(W$128="","",IF(W$128="Faza inwest.",0,IF($C147=SUM($AK147:AZ147),0,IF(SUM($G147:W147)-SUM($AK147:AZ147)&lt;=SUM($G147:W147)*$E147,SUM($G147:W147)-SUM($AK147:AZ147),ROUND(SUM($G147:W147)*$E147,2))))))</f>
        <v/>
      </c>
      <c r="BB147" s="195" t="str">
        <f>IF($C147="","",IF(X$128="","",IF(X$128="Faza inwest.",0,IF($C147=SUM($AK147:BA147),0,IF(SUM($G147:X147)-SUM($AK147:BA147)&lt;=SUM($G147:X147)*$E147,SUM($G147:X147)-SUM($AK147:BA147),ROUND(SUM($G147:X147)*$E147,2))))))</f>
        <v/>
      </c>
      <c r="BC147" s="195" t="str">
        <f>IF($C147="","",IF(Y$128="","",IF(Y$128="Faza inwest.",0,IF($C147=SUM($AK147:BB147),0,IF(SUM($G147:Y147)-SUM($AK147:BB147)&lt;=SUM($G147:Y147)*$E147,SUM($G147:Y147)-SUM($AK147:BB147),ROUND(SUM($G147:Y147)*$E147,2))))))</f>
        <v/>
      </c>
      <c r="BD147" s="195" t="str">
        <f>IF($C147="","",IF(Z$128="","",IF(Z$128="Faza inwest.",0,IF($C147=SUM($AK147:BC147),0,IF(SUM($G147:Z147)-SUM($AK147:BC147)&lt;=SUM($G147:Z147)*$E147,SUM($G147:Z147)-SUM($AK147:BC147),ROUND(SUM($G147:Z147)*$E147,2))))))</f>
        <v/>
      </c>
      <c r="BE147" s="195" t="str">
        <f>IF($C147="","",IF(AA$128="","",IF(AA$128="Faza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IF($C147="","",IF(AB$128="","",IF(AB$128="Faza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IF($C147="","",IF(AC$128="","",IF(AC$128="Faza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IF($C147="","",IF(AD$128="","",IF(AD$128="Faza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IF($C147="","",IF(AE$128="","",IF(AE$128="Faza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IF($C147="","",IF(AF$128="","",IF(AF$128="Faza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IF($C147="","",IF(AG$128="","",IF(AG$128="Faza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IF($C147="","",IF(AH$128="","",IF(AH$128="Faza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IF($C147="","",IF(AI$128="","",IF(AI$128="Faza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IF($C147="","",IF(AJ$128="","",IF(AJ$128="Faza inwest.",0,IF($C147=SUM($AK147:BM147),0,IF(SUM($G147:AJ147)-SUM($AK147:BM147)&lt;=SUM($G147:AJ147)*$E147,SUM($G147:AJ147)-SUM($AK147:BM147),ROUND(SUM($G147:AJ147)*$E147,2))))))</f>
        <v/>
      </c>
    </row>
    <row r="148" spans="1:66" s="70" customFormat="1">
      <c r="A148" s="94" t="str">
        <f t="shared" ref="A148" si="97">IF(A98="","",A98)</f>
        <v/>
      </c>
      <c r="B148" s="204" t="str">
        <f t="shared" si="64"/>
        <v/>
      </c>
      <c r="C148" s="205" t="str">
        <f t="shared" si="65"/>
        <v/>
      </c>
      <c r="D148" s="206" t="str">
        <f t="shared" ref="D148:E148" si="98">IF(D98="","",D98)</f>
        <v/>
      </c>
      <c r="E148" s="604" t="str">
        <f t="shared" si="98"/>
        <v/>
      </c>
      <c r="F148" s="207" t="s">
        <v>8</v>
      </c>
      <c r="G148" s="479" t="str">
        <f>IF(Dane!G115="","",Dane!G115)</f>
        <v/>
      </c>
      <c r="H148" s="479" t="str">
        <f>IF(Dane!H115="","",Dane!H115)</f>
        <v/>
      </c>
      <c r="I148" s="479" t="str">
        <f>IF(Dane!I115="","",Dane!I115)</f>
        <v/>
      </c>
      <c r="J148" s="479" t="str">
        <f>IF(Dane!J115="","",Dane!J115)</f>
        <v/>
      </c>
      <c r="K148" s="479" t="str">
        <f>IF(Dane!K115="","",Dane!K115)</f>
        <v/>
      </c>
      <c r="L148" s="479" t="str">
        <f>IF(Dane!L115="","",Dane!L115)</f>
        <v/>
      </c>
      <c r="M148" s="479" t="str">
        <f>IF(Dane!M115="","",Dane!M115)</f>
        <v/>
      </c>
      <c r="N148" s="479" t="str">
        <f>IF(Dane!N115="","",Dane!N115)</f>
        <v/>
      </c>
      <c r="O148" s="479" t="str">
        <f>IF(Dane!O115="","",Dane!O115)</f>
        <v/>
      </c>
      <c r="P148" s="479" t="str">
        <f>IF(Dane!P115="","",Dane!P115)</f>
        <v/>
      </c>
      <c r="Q148" s="479" t="str">
        <f>IF(Dane!Q115="","",Dane!Q115)</f>
        <v/>
      </c>
      <c r="R148" s="479" t="str">
        <f>IF(Dane!R115="","",Dane!R115)</f>
        <v/>
      </c>
      <c r="S148" s="479" t="str">
        <f>IF(Dane!S115="","",Dane!S115)</f>
        <v/>
      </c>
      <c r="T148" s="479" t="str">
        <f>IF(Dane!T115="","",Dane!T115)</f>
        <v/>
      </c>
      <c r="U148" s="479" t="str">
        <f>IF(Dane!U115="","",Dane!U115)</f>
        <v/>
      </c>
      <c r="V148" s="479" t="str">
        <f>IF(Dane!V115="","",Dane!V115)</f>
        <v/>
      </c>
      <c r="W148" s="479" t="str">
        <f>IF(Dane!W115="","",Dane!W115)</f>
        <v/>
      </c>
      <c r="X148" s="479" t="str">
        <f>IF(Dane!X115="","",Dane!X115)</f>
        <v/>
      </c>
      <c r="Y148" s="479" t="str">
        <f>IF(Dane!Y115="","",Dane!Y115)</f>
        <v/>
      </c>
      <c r="Z148" s="479" t="str">
        <f>IF(Dane!Z115="","",Dane!Z115)</f>
        <v/>
      </c>
      <c r="AA148" s="479" t="str">
        <f>IF(Dane!AA115="","",Dane!AA115)</f>
        <v/>
      </c>
      <c r="AB148" s="479" t="str">
        <f>IF(Dane!AB115="","",Dane!AB115)</f>
        <v/>
      </c>
      <c r="AC148" s="479" t="str">
        <f>IF(Dane!AC115="","",Dane!AC115)</f>
        <v/>
      </c>
      <c r="AD148" s="479" t="str">
        <f>IF(Dane!AD115="","",Dane!AD115)</f>
        <v/>
      </c>
      <c r="AE148" s="479" t="str">
        <f>IF(Dane!AE115="","",Dane!AE115)</f>
        <v/>
      </c>
      <c r="AF148" s="479" t="str">
        <f>IF(Dane!AF115="","",Dane!AF115)</f>
        <v/>
      </c>
      <c r="AG148" s="479" t="str">
        <f>IF(Dane!AG115="","",Dane!AG115)</f>
        <v/>
      </c>
      <c r="AH148" s="479" t="str">
        <f>IF(Dane!AH115="","",Dane!AH115)</f>
        <v/>
      </c>
      <c r="AI148" s="479" t="str">
        <f>IF(Dane!AI115="","",Dane!AI115)</f>
        <v/>
      </c>
      <c r="AJ148" s="479" t="str">
        <f>IF(Dane!AJ115="","",Dane!AJ115)</f>
        <v/>
      </c>
      <c r="AK148" s="195" t="str">
        <f>IF($C148="","",IF(H$79="","",IF(G$79="Faza inwest.",0,ROUND(SUM($G148:G148)*$E148,2))))</f>
        <v/>
      </c>
      <c r="AL148" s="195" t="str">
        <f>IF($C148="","",IF(H$128="","",IF(H$128="Faza inwest.",0,IF($C148=SUM($AK148:AK148),0,IF(SUM($G148:H148)-SUM($AK148:AK148)&lt;=SUM($G148:H148)*$E148,SUM($G148:H148)-SUM($AK148:AK148),ROUND(SUM($G148:H148)*$E148,2))))))</f>
        <v/>
      </c>
      <c r="AM148" s="195" t="str">
        <f>IF($C148="","",IF(I$128="","",IF(I$128="Faza inwest.",0,IF($C148=SUM($AK148:AL148),0,IF(SUM($G148:I148)-SUM($AK148:AL148)&lt;=SUM($G148:I148)*$E148,SUM($G148:I148)-SUM($AK148:AL148),ROUND(SUM($G148:I148)*$E148,2))))))</f>
        <v/>
      </c>
      <c r="AN148" s="195" t="str">
        <f>IF($C148="","",IF(J$128="","",IF(J$128="Faza inwest.",0,IF($C148=SUM($AK148:AM148),0,IF(SUM($G148:J148)-SUM($AK148:AM148)&lt;=SUM($G148:J148)*$E148,SUM($G148:J148)-SUM($AK148:AM148),ROUND(SUM($G148:J148)*$E148,2))))))</f>
        <v/>
      </c>
      <c r="AO148" s="195" t="str">
        <f>IF($C148="","",IF(K$128="","",IF(K$128="Faza inwest.",0,IF($C148=SUM($AK148:AN148),0,IF(SUM($G148:K148)-SUM($AK148:AN148)&lt;=SUM($G148:K148)*$E148,SUM($G148:K148)-SUM($AK148:AN148),ROUND(SUM($G148:K148)*$E148,2))))))</f>
        <v/>
      </c>
      <c r="AP148" s="195" t="str">
        <f>IF($C148="","",IF(L$128="","",IF(L$128="Faza inwest.",0,IF($C148=SUM($AK148:AO148),0,IF(SUM($G148:L148)-SUM($AK148:AO148)&lt;=SUM($G148:L148)*$E148,SUM($G148:L148)-SUM($AK148:AO148),ROUND(SUM($G148:L148)*$E148,2))))))</f>
        <v/>
      </c>
      <c r="AQ148" s="195" t="str">
        <f>IF($C148="","",IF(M$128="","",IF(M$128="Faza inwest.",0,IF($C148=SUM($AK148:AP148),0,IF(SUM($G148:M148)-SUM($AK148:AP148)&lt;=SUM($G148:M148)*$E148,SUM($G148:M148)-SUM($AK148:AP148),ROUND(SUM($G148:M148)*$E148,2))))))</f>
        <v/>
      </c>
      <c r="AR148" s="195" t="str">
        <f>IF($C148="","",IF(N$128="","",IF(N$128="Faza inwest.",0,IF($C148=SUM($AK148:AQ148),0,IF(SUM($G148:N148)-SUM($AK148:AQ148)&lt;=SUM($G148:N148)*$E148,SUM($G148:N148)-SUM($AK148:AQ148),ROUND(SUM($G148:N148)*$E148,2))))))</f>
        <v/>
      </c>
      <c r="AS148" s="195" t="str">
        <f>IF($C148="","",IF(O$128="","",IF(O$128="Faza inwest.",0,IF($C148=SUM($AK148:AR148),0,IF(SUM($G148:O148)-SUM($AK148:AR148)&lt;=SUM($G148:O148)*$E148,SUM($G148:O148)-SUM($AK148:AR148),ROUND(SUM($G148:O148)*$E148,2))))))</f>
        <v/>
      </c>
      <c r="AT148" s="195" t="str">
        <f>IF($C148="","",IF(P$128="","",IF(P$128="Faza inwest.",0,IF($C148=SUM($AK148:AS148),0,IF(SUM($G148:P148)-SUM($AK148:AS148)&lt;=SUM($G148:P148)*$E148,SUM($G148:P148)-SUM($AK148:AS148),ROUND(SUM($G148:P148)*$E148,2))))))</f>
        <v/>
      </c>
      <c r="AU148" s="195" t="str">
        <f>IF($C148="","",IF(Q$128="","",IF(Q$128="Faza inwest.",0,IF($C148=SUM($AK148:AT148),0,IF(SUM($G148:Q148)-SUM($AK148:AT148)&lt;=SUM($G148:Q148)*$E148,SUM($G148:Q148)-SUM($AK148:AT148),ROUND(SUM($G148:Q148)*$E148,2))))))</f>
        <v/>
      </c>
      <c r="AV148" s="195" t="str">
        <f>IF($C148="","",IF(R$128="","",IF(R$128="Faza inwest.",0,IF($C148=SUM($AK148:AU148),0,IF(SUM($G148:R148)-SUM($AK148:AU148)&lt;=SUM($G148:R148)*$E148,SUM($G148:R148)-SUM($AK148:AU148),ROUND(SUM($G148:R148)*$E148,2))))))</f>
        <v/>
      </c>
      <c r="AW148" s="195" t="str">
        <f>IF($C148="","",IF(S$128="","",IF(S$128="Faza inwest.",0,IF($C148=SUM($AK148:AV148),0,IF(SUM($G148:S148)-SUM($AK148:AV148)&lt;=SUM($G148:S148)*$E148,SUM($G148:S148)-SUM($AK148:AV148),ROUND(SUM($G148:S148)*$E148,2))))))</f>
        <v/>
      </c>
      <c r="AX148" s="195" t="str">
        <f>IF($C148="","",IF(T$128="","",IF(T$128="Faza inwest.",0,IF($C148=SUM($AK148:AW148),0,IF(SUM($G148:T148)-SUM($AK148:AW148)&lt;=SUM($G148:T148)*$E148,SUM($G148:T148)-SUM($AK148:AW148),ROUND(SUM($G148:T148)*$E148,2))))))</f>
        <v/>
      </c>
      <c r="AY148" s="195" t="str">
        <f>IF($C148="","",IF(U$128="","",IF(U$128="Faza inwest.",0,IF($C148=SUM($AK148:AX148),0,IF(SUM($G148:U148)-SUM($AK148:AX148)&lt;=SUM($G148:U148)*$E148,SUM($G148:U148)-SUM($AK148:AX148),ROUND(SUM($G148:U148)*$E148,2))))))</f>
        <v/>
      </c>
      <c r="AZ148" s="195" t="str">
        <f>IF($C148="","",IF(V$128="","",IF(V$128="Faza inwest.",0,IF($C148=SUM($AK148:AY148),0,IF(SUM($G148:V148)-SUM($AK148:AY148)&lt;=SUM($G148:V148)*$E148,SUM($G148:V148)-SUM($AK148:AY148),ROUND(SUM($G148:V148)*$E148,2))))))</f>
        <v/>
      </c>
      <c r="BA148" s="195" t="str">
        <f>IF($C148="","",IF(W$128="","",IF(W$128="Faza inwest.",0,IF($C148=SUM($AK148:AZ148),0,IF(SUM($G148:W148)-SUM($AK148:AZ148)&lt;=SUM($G148:W148)*$E148,SUM($G148:W148)-SUM($AK148:AZ148),ROUND(SUM($G148:W148)*$E148,2))))))</f>
        <v/>
      </c>
      <c r="BB148" s="195" t="str">
        <f>IF($C148="","",IF(X$128="","",IF(X$128="Faza inwest.",0,IF($C148=SUM($AK148:BA148),0,IF(SUM($G148:X148)-SUM($AK148:BA148)&lt;=SUM($G148:X148)*$E148,SUM($G148:X148)-SUM($AK148:BA148),ROUND(SUM($G148:X148)*$E148,2))))))</f>
        <v/>
      </c>
      <c r="BC148" s="195" t="str">
        <f>IF($C148="","",IF(Y$128="","",IF(Y$128="Faza inwest.",0,IF($C148=SUM($AK148:BB148),0,IF(SUM($G148:Y148)-SUM($AK148:BB148)&lt;=SUM($G148:Y148)*$E148,SUM($G148:Y148)-SUM($AK148:BB148),ROUND(SUM($G148:Y148)*$E148,2))))))</f>
        <v/>
      </c>
      <c r="BD148" s="195" t="str">
        <f>IF($C148="","",IF(Z$128="","",IF(Z$128="Faza inwest.",0,IF($C148=SUM($AK148:BC148),0,IF(SUM($G148:Z148)-SUM($AK148:BC148)&lt;=SUM($G148:Z148)*$E148,SUM($G148:Z148)-SUM($AK148:BC148),ROUND(SUM($G148:Z148)*$E148,2))))))</f>
        <v/>
      </c>
      <c r="BE148" s="195" t="str">
        <f>IF($C148="","",IF(AA$128="","",IF(AA$128="Faza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IF($C148="","",IF(AB$128="","",IF(AB$128="Faza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IF($C148="","",IF(AC$128="","",IF(AC$128="Faza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IF($C148="","",IF(AD$128="","",IF(AD$128="Faza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IF($C148="","",IF(AE$128="","",IF(AE$128="Faza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IF($C148="","",IF(AF$128="","",IF(AF$128="Faza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IF($C148="","",IF(AG$128="","",IF(AG$128="Faza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IF($C148="","",IF(AH$128="","",IF(AH$128="Faza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IF($C148="","",IF(AI$128="","",IF(AI$128="Faza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IF($C148="","",IF(AJ$128="","",IF(AJ$128="Faza inwest.",0,IF($C148=SUM($AK148:BM148),0,IF(SUM($G148:AJ148)-SUM($AK148:BM148)&lt;=SUM($G148:AJ148)*$E148,SUM($G148:AJ148)-SUM($AK148:BM148),ROUND(SUM($G148:AJ148)*$E148,2))))))</f>
        <v/>
      </c>
    </row>
    <row r="149" spans="1:66" s="70" customFormat="1">
      <c r="A149" s="94" t="str">
        <f t="shared" ref="A149" si="99">IF(A99="","",A99)</f>
        <v/>
      </c>
      <c r="B149" s="204" t="str">
        <f t="shared" si="64"/>
        <v/>
      </c>
      <c r="C149" s="205" t="str">
        <f t="shared" si="65"/>
        <v/>
      </c>
      <c r="D149" s="206" t="str">
        <f t="shared" ref="D149:E149" si="100">IF(D99="","",D99)</f>
        <v/>
      </c>
      <c r="E149" s="604" t="str">
        <f t="shared" si="100"/>
        <v/>
      </c>
      <c r="F149" s="207" t="s">
        <v>8</v>
      </c>
      <c r="G149" s="479" t="str">
        <f>IF(Dane!G116="","",Dane!G116)</f>
        <v/>
      </c>
      <c r="H149" s="479" t="str">
        <f>IF(Dane!H116="","",Dane!H116)</f>
        <v/>
      </c>
      <c r="I149" s="479" t="str">
        <f>IF(Dane!I116="","",Dane!I116)</f>
        <v/>
      </c>
      <c r="J149" s="479" t="str">
        <f>IF(Dane!J116="","",Dane!J116)</f>
        <v/>
      </c>
      <c r="K149" s="479" t="str">
        <f>IF(Dane!K116="","",Dane!K116)</f>
        <v/>
      </c>
      <c r="L149" s="479" t="str">
        <f>IF(Dane!L116="","",Dane!L116)</f>
        <v/>
      </c>
      <c r="M149" s="479" t="str">
        <f>IF(Dane!M116="","",Dane!M116)</f>
        <v/>
      </c>
      <c r="N149" s="479" t="str">
        <f>IF(Dane!N116="","",Dane!N116)</f>
        <v/>
      </c>
      <c r="O149" s="479" t="str">
        <f>IF(Dane!O116="","",Dane!O116)</f>
        <v/>
      </c>
      <c r="P149" s="479" t="str">
        <f>IF(Dane!P116="","",Dane!P116)</f>
        <v/>
      </c>
      <c r="Q149" s="479" t="str">
        <f>IF(Dane!Q116="","",Dane!Q116)</f>
        <v/>
      </c>
      <c r="R149" s="479" t="str">
        <f>IF(Dane!R116="","",Dane!R116)</f>
        <v/>
      </c>
      <c r="S149" s="479" t="str">
        <f>IF(Dane!S116="","",Dane!S116)</f>
        <v/>
      </c>
      <c r="T149" s="479" t="str">
        <f>IF(Dane!T116="","",Dane!T116)</f>
        <v/>
      </c>
      <c r="U149" s="479" t="str">
        <f>IF(Dane!U116="","",Dane!U116)</f>
        <v/>
      </c>
      <c r="V149" s="479" t="str">
        <f>IF(Dane!V116="","",Dane!V116)</f>
        <v/>
      </c>
      <c r="W149" s="479" t="str">
        <f>IF(Dane!W116="","",Dane!W116)</f>
        <v/>
      </c>
      <c r="X149" s="479" t="str">
        <f>IF(Dane!X116="","",Dane!X116)</f>
        <v/>
      </c>
      <c r="Y149" s="479" t="str">
        <f>IF(Dane!Y116="","",Dane!Y116)</f>
        <v/>
      </c>
      <c r="Z149" s="479" t="str">
        <f>IF(Dane!Z116="","",Dane!Z116)</f>
        <v/>
      </c>
      <c r="AA149" s="479" t="str">
        <f>IF(Dane!AA116="","",Dane!AA116)</f>
        <v/>
      </c>
      <c r="AB149" s="479" t="str">
        <f>IF(Dane!AB116="","",Dane!AB116)</f>
        <v/>
      </c>
      <c r="AC149" s="479" t="str">
        <f>IF(Dane!AC116="","",Dane!AC116)</f>
        <v/>
      </c>
      <c r="AD149" s="479" t="str">
        <f>IF(Dane!AD116="","",Dane!AD116)</f>
        <v/>
      </c>
      <c r="AE149" s="479" t="str">
        <f>IF(Dane!AE116="","",Dane!AE116)</f>
        <v/>
      </c>
      <c r="AF149" s="479" t="str">
        <f>IF(Dane!AF116="","",Dane!AF116)</f>
        <v/>
      </c>
      <c r="AG149" s="479" t="str">
        <f>IF(Dane!AG116="","",Dane!AG116)</f>
        <v/>
      </c>
      <c r="AH149" s="479" t="str">
        <f>IF(Dane!AH116="","",Dane!AH116)</f>
        <v/>
      </c>
      <c r="AI149" s="479" t="str">
        <f>IF(Dane!AI116="","",Dane!AI116)</f>
        <v/>
      </c>
      <c r="AJ149" s="479" t="str">
        <f>IF(Dane!AJ116="","",Dane!AJ116)</f>
        <v/>
      </c>
      <c r="AK149" s="195" t="str">
        <f>IF($C149="","",IF(H$79="","",IF(G$79="Faza inwest.",0,ROUND(SUM($G149:G149)*$E149,2))))</f>
        <v/>
      </c>
      <c r="AL149" s="195" t="str">
        <f>IF($C149="","",IF(H$128="","",IF(H$128="Faza inwest.",0,IF($C149=SUM($AK149:AK149),0,IF(SUM($G149:H149)-SUM($AK149:AK149)&lt;=SUM($G149:H149)*$E149,SUM($G149:H149)-SUM($AK149:AK149),ROUND(SUM($G149:H149)*$E149,2))))))</f>
        <v/>
      </c>
      <c r="AM149" s="195" t="str">
        <f>IF($C149="","",IF(I$128="","",IF(I$128="Faza inwest.",0,IF($C149=SUM($AK149:AL149),0,IF(SUM($G149:I149)-SUM($AK149:AL149)&lt;=SUM($G149:I149)*$E149,SUM($G149:I149)-SUM($AK149:AL149),ROUND(SUM($G149:I149)*$E149,2))))))</f>
        <v/>
      </c>
      <c r="AN149" s="195" t="str">
        <f>IF($C149="","",IF(J$128="","",IF(J$128="Faza inwest.",0,IF($C149=SUM($AK149:AM149),0,IF(SUM($G149:J149)-SUM($AK149:AM149)&lt;=SUM($G149:J149)*$E149,SUM($G149:J149)-SUM($AK149:AM149),ROUND(SUM($G149:J149)*$E149,2))))))</f>
        <v/>
      </c>
      <c r="AO149" s="195" t="str">
        <f>IF($C149="","",IF(K$128="","",IF(K$128="Faza inwest.",0,IF($C149=SUM($AK149:AN149),0,IF(SUM($G149:K149)-SUM($AK149:AN149)&lt;=SUM($G149:K149)*$E149,SUM($G149:K149)-SUM($AK149:AN149),ROUND(SUM($G149:K149)*$E149,2))))))</f>
        <v/>
      </c>
      <c r="AP149" s="195" t="str">
        <f>IF($C149="","",IF(L$128="","",IF(L$128="Faza inwest.",0,IF($C149=SUM($AK149:AO149),0,IF(SUM($G149:L149)-SUM($AK149:AO149)&lt;=SUM($G149:L149)*$E149,SUM($G149:L149)-SUM($AK149:AO149),ROUND(SUM($G149:L149)*$E149,2))))))</f>
        <v/>
      </c>
      <c r="AQ149" s="195" t="str">
        <f>IF($C149="","",IF(M$128="","",IF(M$128="Faza inwest.",0,IF($C149=SUM($AK149:AP149),0,IF(SUM($G149:M149)-SUM($AK149:AP149)&lt;=SUM($G149:M149)*$E149,SUM($G149:M149)-SUM($AK149:AP149),ROUND(SUM($G149:M149)*$E149,2))))))</f>
        <v/>
      </c>
      <c r="AR149" s="195" t="str">
        <f>IF($C149="","",IF(N$128="","",IF(N$128="Faza inwest.",0,IF($C149=SUM($AK149:AQ149),0,IF(SUM($G149:N149)-SUM($AK149:AQ149)&lt;=SUM($G149:N149)*$E149,SUM($G149:N149)-SUM($AK149:AQ149),ROUND(SUM($G149:N149)*$E149,2))))))</f>
        <v/>
      </c>
      <c r="AS149" s="195" t="str">
        <f>IF($C149="","",IF(O$128="","",IF(O$128="Faza inwest.",0,IF($C149=SUM($AK149:AR149),0,IF(SUM($G149:O149)-SUM($AK149:AR149)&lt;=SUM($G149:O149)*$E149,SUM($G149:O149)-SUM($AK149:AR149),ROUND(SUM($G149:O149)*$E149,2))))))</f>
        <v/>
      </c>
      <c r="AT149" s="195" t="str">
        <f>IF($C149="","",IF(P$128="","",IF(P$128="Faza inwest.",0,IF($C149=SUM($AK149:AS149),0,IF(SUM($G149:P149)-SUM($AK149:AS149)&lt;=SUM($G149:P149)*$E149,SUM($G149:P149)-SUM($AK149:AS149),ROUND(SUM($G149:P149)*$E149,2))))))</f>
        <v/>
      </c>
      <c r="AU149" s="195" t="str">
        <f>IF($C149="","",IF(Q$128="","",IF(Q$128="Faza inwest.",0,IF($C149=SUM($AK149:AT149),0,IF(SUM($G149:Q149)-SUM($AK149:AT149)&lt;=SUM($G149:Q149)*$E149,SUM($G149:Q149)-SUM($AK149:AT149),ROUND(SUM($G149:Q149)*$E149,2))))))</f>
        <v/>
      </c>
      <c r="AV149" s="195" t="str">
        <f>IF($C149="","",IF(R$128="","",IF(R$128="Faza inwest.",0,IF($C149=SUM($AK149:AU149),0,IF(SUM($G149:R149)-SUM($AK149:AU149)&lt;=SUM($G149:R149)*$E149,SUM($G149:R149)-SUM($AK149:AU149),ROUND(SUM($G149:R149)*$E149,2))))))</f>
        <v/>
      </c>
      <c r="AW149" s="195" t="str">
        <f>IF($C149="","",IF(S$128="","",IF(S$128="Faza inwest.",0,IF($C149=SUM($AK149:AV149),0,IF(SUM($G149:S149)-SUM($AK149:AV149)&lt;=SUM($G149:S149)*$E149,SUM($G149:S149)-SUM($AK149:AV149),ROUND(SUM($G149:S149)*$E149,2))))))</f>
        <v/>
      </c>
      <c r="AX149" s="195" t="str">
        <f>IF($C149="","",IF(T$128="","",IF(T$128="Faza inwest.",0,IF($C149=SUM($AK149:AW149),0,IF(SUM($G149:T149)-SUM($AK149:AW149)&lt;=SUM($G149:T149)*$E149,SUM($G149:T149)-SUM($AK149:AW149),ROUND(SUM($G149:T149)*$E149,2))))))</f>
        <v/>
      </c>
      <c r="AY149" s="195" t="str">
        <f>IF($C149="","",IF(U$128="","",IF(U$128="Faza inwest.",0,IF($C149=SUM($AK149:AX149),0,IF(SUM($G149:U149)-SUM($AK149:AX149)&lt;=SUM($G149:U149)*$E149,SUM($G149:U149)-SUM($AK149:AX149),ROUND(SUM($G149:U149)*$E149,2))))))</f>
        <v/>
      </c>
      <c r="AZ149" s="195" t="str">
        <f>IF($C149="","",IF(V$128="","",IF(V$128="Faza inwest.",0,IF($C149=SUM($AK149:AY149),0,IF(SUM($G149:V149)-SUM($AK149:AY149)&lt;=SUM($G149:V149)*$E149,SUM($G149:V149)-SUM($AK149:AY149),ROUND(SUM($G149:V149)*$E149,2))))))</f>
        <v/>
      </c>
      <c r="BA149" s="195" t="str">
        <f>IF($C149="","",IF(W$128="","",IF(W$128="Faza inwest.",0,IF($C149=SUM($AK149:AZ149),0,IF(SUM($G149:W149)-SUM($AK149:AZ149)&lt;=SUM($G149:W149)*$E149,SUM($G149:W149)-SUM($AK149:AZ149),ROUND(SUM($G149:W149)*$E149,2))))))</f>
        <v/>
      </c>
      <c r="BB149" s="195" t="str">
        <f>IF($C149="","",IF(X$128="","",IF(X$128="Faza inwest.",0,IF($C149=SUM($AK149:BA149),0,IF(SUM($G149:X149)-SUM($AK149:BA149)&lt;=SUM($G149:X149)*$E149,SUM($G149:X149)-SUM($AK149:BA149),ROUND(SUM($G149:X149)*$E149,2))))))</f>
        <v/>
      </c>
      <c r="BC149" s="195" t="str">
        <f>IF($C149="","",IF(Y$128="","",IF(Y$128="Faza inwest.",0,IF($C149=SUM($AK149:BB149),0,IF(SUM($G149:Y149)-SUM($AK149:BB149)&lt;=SUM($G149:Y149)*$E149,SUM($G149:Y149)-SUM($AK149:BB149),ROUND(SUM($G149:Y149)*$E149,2))))))</f>
        <v/>
      </c>
      <c r="BD149" s="195" t="str">
        <f>IF($C149="","",IF(Z$128="","",IF(Z$128="Faza inwest.",0,IF($C149=SUM($AK149:BC149),0,IF(SUM($G149:Z149)-SUM($AK149:BC149)&lt;=SUM($G149:Z149)*$E149,SUM($G149:Z149)-SUM($AK149:BC149),ROUND(SUM($G149:Z149)*$E149,2))))))</f>
        <v/>
      </c>
      <c r="BE149" s="195" t="str">
        <f>IF($C149="","",IF(AA$128="","",IF(AA$128="Faza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IF($C149="","",IF(AB$128="","",IF(AB$128="Faza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IF($C149="","",IF(AC$128="","",IF(AC$128="Faza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IF($C149="","",IF(AD$128="","",IF(AD$128="Faza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IF($C149="","",IF(AE$128="","",IF(AE$128="Faza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IF($C149="","",IF(AF$128="","",IF(AF$128="Faza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IF($C149="","",IF(AG$128="","",IF(AG$128="Faza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IF($C149="","",IF(AH$128="","",IF(AH$128="Faza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IF($C149="","",IF(AI$128="","",IF(AI$128="Faza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IF($C149="","",IF(AJ$128="","",IF(AJ$128="Faza inwest.",0,IF($C149=SUM($AK149:BM149),0,IF(SUM($G149:AJ149)-SUM($AK149:BM149)&lt;=SUM($G149:AJ149)*$E149,SUM($G149:AJ149)-SUM($AK149:BM149),ROUND(SUM($G149:AJ149)*$E149,2))))))</f>
        <v/>
      </c>
    </row>
    <row r="150" spans="1:66" s="70" customFormat="1">
      <c r="A150" s="94" t="str">
        <f t="shared" ref="A150" si="101">IF(A100="","",A100)</f>
        <v/>
      </c>
      <c r="B150" s="209" t="str">
        <f t="shared" si="64"/>
        <v/>
      </c>
      <c r="C150" s="210" t="str">
        <f t="shared" si="65"/>
        <v/>
      </c>
      <c r="D150" s="211" t="str">
        <f t="shared" ref="D150:E150" si="102">IF(D100="","",D100)</f>
        <v/>
      </c>
      <c r="E150" s="605" t="str">
        <f t="shared" si="102"/>
        <v/>
      </c>
      <c r="F150" s="212" t="s">
        <v>8</v>
      </c>
      <c r="G150" s="480" t="str">
        <f>IF(Dane!G117="","",Dane!G117)</f>
        <v/>
      </c>
      <c r="H150" s="480" t="str">
        <f>IF(Dane!H117="","",Dane!H117)</f>
        <v/>
      </c>
      <c r="I150" s="480" t="str">
        <f>IF(Dane!I117="","",Dane!I117)</f>
        <v/>
      </c>
      <c r="J150" s="480" t="str">
        <f>IF(Dane!J117="","",Dane!J117)</f>
        <v/>
      </c>
      <c r="K150" s="480" t="str">
        <f>IF(Dane!K117="","",Dane!K117)</f>
        <v/>
      </c>
      <c r="L150" s="480" t="str">
        <f>IF(Dane!L117="","",Dane!L117)</f>
        <v/>
      </c>
      <c r="M150" s="480" t="str">
        <f>IF(Dane!M117="","",Dane!M117)</f>
        <v/>
      </c>
      <c r="N150" s="480" t="str">
        <f>IF(Dane!N117="","",Dane!N117)</f>
        <v/>
      </c>
      <c r="O150" s="480" t="str">
        <f>IF(Dane!O117="","",Dane!O117)</f>
        <v/>
      </c>
      <c r="P150" s="480" t="str">
        <f>IF(Dane!P117="","",Dane!P117)</f>
        <v/>
      </c>
      <c r="Q150" s="480" t="str">
        <f>IF(Dane!Q117="","",Dane!Q117)</f>
        <v/>
      </c>
      <c r="R150" s="480" t="str">
        <f>IF(Dane!R117="","",Dane!R117)</f>
        <v/>
      </c>
      <c r="S150" s="480" t="str">
        <f>IF(Dane!S117="","",Dane!S117)</f>
        <v/>
      </c>
      <c r="T150" s="480" t="str">
        <f>IF(Dane!T117="","",Dane!T117)</f>
        <v/>
      </c>
      <c r="U150" s="480" t="str">
        <f>IF(Dane!U117="","",Dane!U117)</f>
        <v/>
      </c>
      <c r="V150" s="480" t="str">
        <f>IF(Dane!V117="","",Dane!V117)</f>
        <v/>
      </c>
      <c r="W150" s="480" t="str">
        <f>IF(Dane!W117="","",Dane!W117)</f>
        <v/>
      </c>
      <c r="X150" s="480" t="str">
        <f>IF(Dane!X117="","",Dane!X117)</f>
        <v/>
      </c>
      <c r="Y150" s="480" t="str">
        <f>IF(Dane!Y117="","",Dane!Y117)</f>
        <v/>
      </c>
      <c r="Z150" s="480" t="str">
        <f>IF(Dane!Z117="","",Dane!Z117)</f>
        <v/>
      </c>
      <c r="AA150" s="480" t="str">
        <f>IF(Dane!AA117="","",Dane!AA117)</f>
        <v/>
      </c>
      <c r="AB150" s="480" t="str">
        <f>IF(Dane!AB117="","",Dane!AB117)</f>
        <v/>
      </c>
      <c r="AC150" s="480" t="str">
        <f>IF(Dane!AC117="","",Dane!AC117)</f>
        <v/>
      </c>
      <c r="AD150" s="480" t="str">
        <f>IF(Dane!AD117="","",Dane!AD117)</f>
        <v/>
      </c>
      <c r="AE150" s="480" t="str">
        <f>IF(Dane!AE117="","",Dane!AE117)</f>
        <v/>
      </c>
      <c r="AF150" s="480" t="str">
        <f>IF(Dane!AF117="","",Dane!AF117)</f>
        <v/>
      </c>
      <c r="AG150" s="480" t="str">
        <f>IF(Dane!AG117="","",Dane!AG117)</f>
        <v/>
      </c>
      <c r="AH150" s="480" t="str">
        <f>IF(Dane!AH117="","",Dane!AH117)</f>
        <v/>
      </c>
      <c r="AI150" s="480" t="str">
        <f>IF(Dane!AI117="","",Dane!AI117)</f>
        <v/>
      </c>
      <c r="AJ150" s="480" t="str">
        <f>IF(Dane!AJ117="","",Dane!AJ117)</f>
        <v/>
      </c>
      <c r="AK150" s="197" t="str">
        <f>IF($C150="","",IF(H$79="","",IF(G$79="Faza inwest.",0,ROUND(SUM($G150:G150)*$E150,2))))</f>
        <v/>
      </c>
      <c r="AL150" s="197" t="str">
        <f>IF($C150="","",IF(H$128="","",IF(H$128="Faza inwest.",0,IF($C150=SUM($AK150:AK150),0,IF(SUM($G150:H150)-SUM($AK150:AK150)&lt;=SUM($G150:H150)*$E150,SUM($G150:H150)-SUM($AK150:AK150),ROUND(SUM($G150:H150)*$E150,2))))))</f>
        <v/>
      </c>
      <c r="AM150" s="197" t="str">
        <f>IF($C150="","",IF(I$128="","",IF(I$128="Faza inwest.",0,IF($C150=SUM($AK150:AL150),0,IF(SUM($G150:I150)-SUM($AK150:AL150)&lt;=SUM($G150:I150)*$E150,SUM($G150:I150)-SUM($AK150:AL150),ROUND(SUM($G150:I150)*$E150,2))))))</f>
        <v/>
      </c>
      <c r="AN150" s="197" t="str">
        <f>IF($C150="","",IF(J$128="","",IF(J$128="Faza inwest.",0,IF($C150=SUM($AK150:AM150),0,IF(SUM($G150:J150)-SUM($AK150:AM150)&lt;=SUM($G150:J150)*$E150,SUM($G150:J150)-SUM($AK150:AM150),ROUND(SUM($G150:J150)*$E150,2))))))</f>
        <v/>
      </c>
      <c r="AO150" s="197" t="str">
        <f>IF($C150="","",IF(K$128="","",IF(K$128="Faza inwest.",0,IF($C150=SUM($AK150:AN150),0,IF(SUM($G150:K150)-SUM($AK150:AN150)&lt;=SUM($G150:K150)*$E150,SUM($G150:K150)-SUM($AK150:AN150),ROUND(SUM($G150:K150)*$E150,2))))))</f>
        <v/>
      </c>
      <c r="AP150" s="197" t="str">
        <f>IF($C150="","",IF(L$128="","",IF(L$128="Faza inwest.",0,IF($C150=SUM($AK150:AO150),0,IF(SUM($G150:L150)-SUM($AK150:AO150)&lt;=SUM($G150:L150)*$E150,SUM($G150:L150)-SUM($AK150:AO150),ROUND(SUM($G150:L150)*$E150,2))))))</f>
        <v/>
      </c>
      <c r="AQ150" s="197" t="str">
        <f>IF($C150="","",IF(M$128="","",IF(M$128="Faza inwest.",0,IF($C150=SUM($AK150:AP150),0,IF(SUM($G150:M150)-SUM($AK150:AP150)&lt;=SUM($G150:M150)*$E150,SUM($G150:M150)-SUM($AK150:AP150),ROUND(SUM($G150:M150)*$E150,2))))))</f>
        <v/>
      </c>
      <c r="AR150" s="197" t="str">
        <f>IF($C150="","",IF(N$128="","",IF(N$128="Faza inwest.",0,IF($C150=SUM($AK150:AQ150),0,IF(SUM($G150:N150)-SUM($AK150:AQ150)&lt;=SUM($G150:N150)*$E150,SUM($G150:N150)-SUM($AK150:AQ150),ROUND(SUM($G150:N150)*$E150,2))))))</f>
        <v/>
      </c>
      <c r="AS150" s="197" t="str">
        <f>IF($C150="","",IF(O$128="","",IF(O$128="Faza inwest.",0,IF($C150=SUM($AK150:AR150),0,IF(SUM($G150:O150)-SUM($AK150:AR150)&lt;=SUM($G150:O150)*$E150,SUM($G150:O150)-SUM($AK150:AR150),ROUND(SUM($G150:O150)*$E150,2))))))</f>
        <v/>
      </c>
      <c r="AT150" s="197" t="str">
        <f>IF($C150="","",IF(P$128="","",IF(P$128="Faza inwest.",0,IF($C150=SUM($AK150:AS150),0,IF(SUM($G150:P150)-SUM($AK150:AS150)&lt;=SUM($G150:P150)*$E150,SUM($G150:P150)-SUM($AK150:AS150),ROUND(SUM($G150:P150)*$E150,2))))))</f>
        <v/>
      </c>
      <c r="AU150" s="197" t="str">
        <f>IF($C150="","",IF(Q$128="","",IF(Q$128="Faza inwest.",0,IF($C150=SUM($AK150:AT150),0,IF(SUM($G150:Q150)-SUM($AK150:AT150)&lt;=SUM($G150:Q150)*$E150,SUM($G150:Q150)-SUM($AK150:AT150),ROUND(SUM($G150:Q150)*$E150,2))))))</f>
        <v/>
      </c>
      <c r="AV150" s="197" t="str">
        <f>IF($C150="","",IF(R$128="","",IF(R$128="Faza inwest.",0,IF($C150=SUM($AK150:AU150),0,IF(SUM($G150:R150)-SUM($AK150:AU150)&lt;=SUM($G150:R150)*$E150,SUM($G150:R150)-SUM($AK150:AU150),ROUND(SUM($G150:R150)*$E150,2))))))</f>
        <v/>
      </c>
      <c r="AW150" s="197" t="str">
        <f>IF($C150="","",IF(S$128="","",IF(S$128="Faza inwest.",0,IF($C150=SUM($AK150:AV150),0,IF(SUM($G150:S150)-SUM($AK150:AV150)&lt;=SUM($G150:S150)*$E150,SUM($G150:S150)-SUM($AK150:AV150),ROUND(SUM($G150:S150)*$E150,2))))))</f>
        <v/>
      </c>
      <c r="AX150" s="197" t="str">
        <f>IF($C150="","",IF(T$128="","",IF(T$128="Faza inwest.",0,IF($C150=SUM($AK150:AW150),0,IF(SUM($G150:T150)-SUM($AK150:AW150)&lt;=SUM($G150:T150)*$E150,SUM($G150:T150)-SUM($AK150:AW150),ROUND(SUM($G150:T150)*$E150,2))))))</f>
        <v/>
      </c>
      <c r="AY150" s="197" t="str">
        <f>IF($C150="","",IF(U$128="","",IF(U$128="Faza inwest.",0,IF($C150=SUM($AK150:AX150),0,IF(SUM($G150:U150)-SUM($AK150:AX150)&lt;=SUM($G150:U150)*$E150,SUM($G150:U150)-SUM($AK150:AX150),ROUND(SUM($G150:U150)*$E150,2))))))</f>
        <v/>
      </c>
      <c r="AZ150" s="197" t="str">
        <f>IF($C150="","",IF(V$128="","",IF(V$128="Faza inwest.",0,IF($C150=SUM($AK150:AY150),0,IF(SUM($G150:V150)-SUM($AK150:AY150)&lt;=SUM($G150:V150)*$E150,SUM($G150:V150)-SUM($AK150:AY150),ROUND(SUM($G150:V150)*$E150,2))))))</f>
        <v/>
      </c>
      <c r="BA150" s="197" t="str">
        <f>IF($C150="","",IF(W$128="","",IF(W$128="Faza inwest.",0,IF($C150=SUM($AK150:AZ150),0,IF(SUM($G150:W150)-SUM($AK150:AZ150)&lt;=SUM($G150:W150)*$E150,SUM($G150:W150)-SUM($AK150:AZ150),ROUND(SUM($G150:W150)*$E150,2))))))</f>
        <v/>
      </c>
      <c r="BB150" s="197" t="str">
        <f>IF($C150="","",IF(X$128="","",IF(X$128="Faza inwest.",0,IF($C150=SUM($AK150:BA150),0,IF(SUM($G150:X150)-SUM($AK150:BA150)&lt;=SUM($G150:X150)*$E150,SUM($G150:X150)-SUM($AK150:BA150),ROUND(SUM($G150:X150)*$E150,2))))))</f>
        <v/>
      </c>
      <c r="BC150" s="197" t="str">
        <f>IF($C150="","",IF(Y$128="","",IF(Y$128="Faza inwest.",0,IF($C150=SUM($AK150:BB150),0,IF(SUM($G150:Y150)-SUM($AK150:BB150)&lt;=SUM($G150:Y150)*$E150,SUM($G150:Y150)-SUM($AK150:BB150),ROUND(SUM($G150:Y150)*$E150,2))))))</f>
        <v/>
      </c>
      <c r="BD150" s="197" t="str">
        <f>IF($C150="","",IF(Z$128="","",IF(Z$128="Faza inwest.",0,IF($C150=SUM($AK150:BC150),0,IF(SUM($G150:Z150)-SUM($AK150:BC150)&lt;=SUM($G150:Z150)*$E150,SUM($G150:Z150)-SUM($AK150:BC150),ROUND(SUM($G150:Z150)*$E150,2))))))</f>
        <v/>
      </c>
      <c r="BE150" s="197" t="str">
        <f>IF($C150="","",IF(AA$128="","",IF(AA$128="Faza inwest.",0,IF($C150=SUM($AK150:BD150),0,IF(SUM($G150:AA150)-SUM($AK150:BD150)&lt;=SUM($G150:AA150)*$E150,SUM($G150:AA150)-SUM($AK150:BD150),ROUND(SUM($G150:AA150)*$E150,2))))))</f>
        <v/>
      </c>
      <c r="BF150" s="197" t="str">
        <f>IF($C150="","",IF(AB$128="","",IF(AB$128="Faza inwest.",0,IF($C150=SUM($AK150:BE150),0,IF(SUM($G150:AB150)-SUM($AK150:BE150)&lt;=SUM($G150:AB150)*$E150,SUM($G150:AB150)-SUM($AK150:BE150),ROUND(SUM($G150:AB150)*$E150,2))))))</f>
        <v/>
      </c>
      <c r="BG150" s="197" t="str">
        <f>IF($C150="","",IF(AC$128="","",IF(AC$128="Faza inwest.",0,IF($C150=SUM($AK150:BF150),0,IF(SUM($G150:AC150)-SUM($AK150:BF150)&lt;=SUM($G150:AC150)*$E150,SUM($G150:AC150)-SUM($AK150:BF150),ROUND(SUM($G150:AC150)*$E150,2))))))</f>
        <v/>
      </c>
      <c r="BH150" s="197" t="str">
        <f>IF($C150="","",IF(AD$128="","",IF(AD$128="Faza inwest.",0,IF($C150=SUM($AK150:BG150),0,IF(SUM($G150:AD150)-SUM($AK150:BG150)&lt;=SUM($G150:AD150)*$E150,SUM($G150:AD150)-SUM($AK150:BG150),ROUND(SUM($G150:AD150)*$E150,2))))))</f>
        <v/>
      </c>
      <c r="BI150" s="197" t="str">
        <f>IF($C150="","",IF(AE$128="","",IF(AE$128="Faza inwest.",0,IF($C150=SUM($AK150:BH150),0,IF(SUM($G150:AE150)-SUM($AK150:BH150)&lt;=SUM($G150:AE150)*$E150,SUM($G150:AE150)-SUM($AK150:BH150),ROUND(SUM($G150:AE150)*$E150,2))))))</f>
        <v/>
      </c>
      <c r="BJ150" s="197" t="str">
        <f>IF($C150="","",IF(AF$128="","",IF(AF$128="Faza inwest.",0,IF($C150=SUM($AK150:BI150),0,IF(SUM($G150:AF150)-SUM($AK150:BI150)&lt;=SUM($G150:AF150)*$E150,SUM($G150:AF150)-SUM($AK150:BI150),ROUND(SUM($G150:AF150)*$E150,2))))))</f>
        <v/>
      </c>
      <c r="BK150" s="197" t="str">
        <f>IF($C150="","",IF(AG$128="","",IF(AG$128="Faza inwest.",0,IF($C150=SUM($AK150:BJ150),0,IF(SUM($G150:AG150)-SUM($AK150:BJ150)&lt;=SUM($G150:AG150)*$E150,SUM($G150:AG150)-SUM($AK150:BJ150),ROUND(SUM($G150:AG150)*$E150,2))))))</f>
        <v/>
      </c>
      <c r="BL150" s="197" t="str">
        <f>IF($C150="","",IF(AH$128="","",IF(AH$128="Faza inwest.",0,IF($C150=SUM($AK150:BK150),0,IF(SUM($G150:AH150)-SUM($AK150:BK150)&lt;=SUM($G150:AH150)*$E150,SUM($G150:AH150)-SUM($AK150:BK150),ROUND(SUM($G150:AH150)*$E150,2))))))</f>
        <v/>
      </c>
      <c r="BM150" s="197" t="str">
        <f>IF($C150="","",IF(AI$128="","",IF(AI$128="Faza inwest.",0,IF($C150=SUM($AK150:BL150),0,IF(SUM($G150:AI150)-SUM($AK150:BL150)&lt;=SUM($G150:AI150)*$E150,SUM($G150:AI150)-SUM($AK150:BL150),ROUND(SUM($G150:AI150)*$E150,2))))))</f>
        <v/>
      </c>
      <c r="BN150" s="197" t="str">
        <f>IF($C150="","",IF(AJ$128="","",IF(AJ$128="Faza inwest.",0,IF($C150=SUM($AK150:BM150),0,IF(SUM($G150:AJ150)-SUM($AK150:BM150)&lt;=SUM($G150:AJ150)*$E150,SUM($G150:AJ150)-SUM($AK150:BM150),ROUND(SUM($G150:AJ150)*$E150,2))))))</f>
        <v/>
      </c>
    </row>
    <row r="151" spans="1:66" s="69" customFormat="1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>
      <c r="A152" s="100" t="str">
        <f>IF(A103="","",A103)</f>
        <v/>
      </c>
      <c r="B152" s="200" t="str">
        <f>IF(B103="","",B103)</f>
        <v/>
      </c>
      <c r="C152" s="201" t="str">
        <f t="shared" ref="C152:C171" si="103">IF(SUM(G152:AJ152)=0,"",SUM(G152:AJ152))</f>
        <v/>
      </c>
      <c r="D152" s="202" t="str">
        <f t="shared" ref="D152:E152" si="104">IF(D103="","",D103)</f>
        <v/>
      </c>
      <c r="E152" s="603" t="str">
        <f t="shared" si="104"/>
        <v/>
      </c>
      <c r="F152" s="203" t="s">
        <v>8</v>
      </c>
      <c r="G152" s="478" t="str">
        <f>IF(Dane!G119="","",Dane!G119)</f>
        <v/>
      </c>
      <c r="H152" s="478" t="str">
        <f>IF(Dane!H119="","",Dane!H119)</f>
        <v/>
      </c>
      <c r="I152" s="478" t="str">
        <f>IF(Dane!I119="","",Dane!I119)</f>
        <v/>
      </c>
      <c r="J152" s="478" t="str">
        <f>IF(Dane!J119="","",Dane!J119)</f>
        <v/>
      </c>
      <c r="K152" s="478" t="str">
        <f>IF(Dane!K119="","",Dane!K119)</f>
        <v/>
      </c>
      <c r="L152" s="478" t="str">
        <f>IF(Dane!L119="","",Dane!L119)</f>
        <v/>
      </c>
      <c r="M152" s="478" t="str">
        <f>IF(Dane!M119="","",Dane!M119)</f>
        <v/>
      </c>
      <c r="N152" s="478" t="str">
        <f>IF(Dane!N119="","",Dane!N119)</f>
        <v/>
      </c>
      <c r="O152" s="478" t="str">
        <f>IF(Dane!O119="","",Dane!O119)</f>
        <v/>
      </c>
      <c r="P152" s="478" t="str">
        <f>IF(Dane!P119="","",Dane!P119)</f>
        <v/>
      </c>
      <c r="Q152" s="478" t="str">
        <f>IF(Dane!Q119="","",Dane!Q119)</f>
        <v/>
      </c>
      <c r="R152" s="478" t="str">
        <f>IF(Dane!R119="","",Dane!R119)</f>
        <v/>
      </c>
      <c r="S152" s="478" t="str">
        <f>IF(Dane!S119="","",Dane!S119)</f>
        <v/>
      </c>
      <c r="T152" s="478" t="str">
        <f>IF(Dane!T119="","",Dane!T119)</f>
        <v/>
      </c>
      <c r="U152" s="478" t="str">
        <f>IF(Dane!U119="","",Dane!U119)</f>
        <v/>
      </c>
      <c r="V152" s="478" t="str">
        <f>IF(Dane!V119="","",Dane!V119)</f>
        <v/>
      </c>
      <c r="W152" s="478" t="str">
        <f>IF(Dane!W119="","",Dane!W119)</f>
        <v/>
      </c>
      <c r="X152" s="478" t="str">
        <f>IF(Dane!X119="","",Dane!X119)</f>
        <v/>
      </c>
      <c r="Y152" s="478" t="str">
        <f>IF(Dane!Y119="","",Dane!Y119)</f>
        <v/>
      </c>
      <c r="Z152" s="478" t="str">
        <f>IF(Dane!Z119="","",Dane!Z119)</f>
        <v/>
      </c>
      <c r="AA152" s="478" t="str">
        <f>IF(Dane!AA119="","",Dane!AA119)</f>
        <v/>
      </c>
      <c r="AB152" s="478" t="str">
        <f>IF(Dane!AB119="","",Dane!AB119)</f>
        <v/>
      </c>
      <c r="AC152" s="478" t="str">
        <f>IF(Dane!AC119="","",Dane!AC119)</f>
        <v/>
      </c>
      <c r="AD152" s="478" t="str">
        <f>IF(Dane!AD119="","",Dane!AD119)</f>
        <v/>
      </c>
      <c r="AE152" s="478" t="str">
        <f>IF(Dane!AE119="","",Dane!AE119)</f>
        <v/>
      </c>
      <c r="AF152" s="478" t="str">
        <f>IF(Dane!AF119="","",Dane!AF119)</f>
        <v/>
      </c>
      <c r="AG152" s="478" t="str">
        <f>IF(Dane!AG119="","",Dane!AG119)</f>
        <v/>
      </c>
      <c r="AH152" s="478" t="str">
        <f>IF(Dane!AH119="","",Dane!AH119)</f>
        <v/>
      </c>
      <c r="AI152" s="478" t="str">
        <f>IF(Dane!AI119="","",Dane!AI119)</f>
        <v/>
      </c>
      <c r="AJ152" s="478" t="str">
        <f>IF(Dane!AJ119="","",Dane!AJ119)</f>
        <v/>
      </c>
      <c r="AK152" s="189" t="str">
        <f>IF($C152="","",IF(H$79="","",IF(G$79="Faza inwest.",0,ROUND(SUM($G152:G152)*$E152,2))))</f>
        <v/>
      </c>
      <c r="AL152" s="189" t="str">
        <f>IF($C152="","",IF(H$128="","",IF(H$128="Faza inwest.",0,IF($C152=SUM($AK152:AK152),0,IF(SUM($G152:H152)-SUM($AK152:AK152)&lt;=SUM($G152:H152)*$E152,SUM($G152:H152)-SUM($AK152:AK152),ROUND(SUM($G152:H152)*$E152,2))))))</f>
        <v/>
      </c>
      <c r="AM152" s="189" t="str">
        <f>IF($C152="","",IF(I$128="","",IF(I$128="Faza inwest.",0,IF($C152=SUM($AK152:AL152),0,IF(SUM($G152:I152)-SUM($AK152:AL152)&lt;=SUM($G152:I152)*$E152,SUM($G152:I152)-SUM($AK152:AL152),ROUND(SUM($G152:I152)*$E152,2))))))</f>
        <v/>
      </c>
      <c r="AN152" s="189" t="str">
        <f>IF($C152="","",IF(J$128="","",IF(J$128="Faza inwest.",0,IF($C152=SUM($AK152:AM152),0,IF(SUM($G152:J152)-SUM($AK152:AM152)&lt;=SUM($G152:J152)*$E152,SUM($G152:J152)-SUM($AK152:AM152),ROUND(SUM($G152:J152)*$E152,2))))))</f>
        <v/>
      </c>
      <c r="AO152" s="189" t="str">
        <f>IF($C152="","",IF(K$128="","",IF(K$128="Faza inwest.",0,IF($C152=SUM($AK152:AN152),0,IF(SUM($G152:K152)-SUM($AK152:AN152)&lt;=SUM($G152:K152)*$E152,SUM($G152:K152)-SUM($AK152:AN152),ROUND(SUM($G152:K152)*$E152,2))))))</f>
        <v/>
      </c>
      <c r="AP152" s="189" t="str">
        <f>IF($C152="","",IF(L$128="","",IF(L$128="Faza inwest.",0,IF($C152=SUM($AK152:AO152),0,IF(SUM($G152:L152)-SUM($AK152:AO152)&lt;=SUM($G152:L152)*$E152,SUM($G152:L152)-SUM($AK152:AO152),ROUND(SUM($G152:L152)*$E152,2))))))</f>
        <v/>
      </c>
      <c r="AQ152" s="189" t="str">
        <f>IF($C152="","",IF(M$128="","",IF(M$128="Faza inwest.",0,IF($C152=SUM($AK152:AP152),0,IF(SUM($G152:M152)-SUM($AK152:AP152)&lt;=SUM($G152:M152)*$E152,SUM($G152:M152)-SUM($AK152:AP152),ROUND(SUM($G152:M152)*$E152,2))))))</f>
        <v/>
      </c>
      <c r="AR152" s="189" t="str">
        <f>IF($C152="","",IF(N$128="","",IF(N$128="Faza inwest.",0,IF($C152=SUM($AK152:AQ152),0,IF(SUM($G152:N152)-SUM($AK152:AQ152)&lt;=SUM($G152:N152)*$E152,SUM($G152:N152)-SUM($AK152:AQ152),ROUND(SUM($G152:N152)*$E152,2))))))</f>
        <v/>
      </c>
      <c r="AS152" s="189" t="str">
        <f>IF($C152="","",IF(O$128="","",IF(O$128="Faza inwest.",0,IF($C152=SUM($AK152:AR152),0,IF(SUM($G152:O152)-SUM($AK152:AR152)&lt;=SUM($G152:O152)*$E152,SUM($G152:O152)-SUM($AK152:AR152),ROUND(SUM($G152:O152)*$E152,2))))))</f>
        <v/>
      </c>
      <c r="AT152" s="189" t="str">
        <f>IF($C152="","",IF(P$128="","",IF(P$128="Faza inwest.",0,IF($C152=SUM($AK152:AS152),0,IF(SUM($G152:P152)-SUM($AK152:AS152)&lt;=SUM($G152:P152)*$E152,SUM($G152:P152)-SUM($AK152:AS152),ROUND(SUM($G152:P152)*$E152,2))))))</f>
        <v/>
      </c>
      <c r="AU152" s="189" t="str">
        <f>IF($C152="","",IF(Q$128="","",IF(Q$128="Faza inwest.",0,IF($C152=SUM($AK152:AT152),0,IF(SUM($G152:Q152)-SUM($AK152:AT152)&lt;=SUM($G152:Q152)*$E152,SUM($G152:Q152)-SUM($AK152:AT152),ROUND(SUM($G152:Q152)*$E152,2))))))</f>
        <v/>
      </c>
      <c r="AV152" s="189" t="str">
        <f>IF($C152="","",IF(R$128="","",IF(R$128="Faza inwest.",0,IF($C152=SUM($AK152:AU152),0,IF(SUM($G152:R152)-SUM($AK152:AU152)&lt;=SUM($G152:R152)*$E152,SUM($G152:R152)-SUM($AK152:AU152),ROUND(SUM($G152:R152)*$E152,2))))))</f>
        <v/>
      </c>
      <c r="AW152" s="189" t="str">
        <f>IF($C152="","",IF(S$128="","",IF(S$128="Faza inwest.",0,IF($C152=SUM($AK152:AV152),0,IF(SUM($G152:S152)-SUM($AK152:AV152)&lt;=SUM($G152:S152)*$E152,SUM($G152:S152)-SUM($AK152:AV152),ROUND(SUM($G152:S152)*$E152,2))))))</f>
        <v/>
      </c>
      <c r="AX152" s="189" t="str">
        <f>IF($C152="","",IF(T$128="","",IF(T$128="Faza inwest.",0,IF($C152=SUM($AK152:AW152),0,IF(SUM($G152:T152)-SUM($AK152:AW152)&lt;=SUM($G152:T152)*$E152,SUM($G152:T152)-SUM($AK152:AW152),ROUND(SUM($G152:T152)*$E152,2))))))</f>
        <v/>
      </c>
      <c r="AY152" s="189" t="str">
        <f>IF($C152="","",IF(U$128="","",IF(U$128="Faza inwest.",0,IF($C152=SUM($AK152:AX152),0,IF(SUM($G152:U152)-SUM($AK152:AX152)&lt;=SUM($G152:U152)*$E152,SUM($G152:U152)-SUM($AK152:AX152),ROUND(SUM($G152:U152)*$E152,2))))))</f>
        <v/>
      </c>
      <c r="AZ152" s="189" t="str">
        <f>IF($C152="","",IF(V$128="","",IF(V$128="Faza inwest.",0,IF($C152=SUM($AK152:AY152),0,IF(SUM($G152:V152)-SUM($AK152:AY152)&lt;=SUM($G152:V152)*$E152,SUM($G152:V152)-SUM($AK152:AY152),ROUND(SUM($G152:V152)*$E152,2))))))</f>
        <v/>
      </c>
      <c r="BA152" s="189" t="str">
        <f>IF($C152="","",IF(W$128="","",IF(W$128="Faza inwest.",0,IF($C152=SUM($AK152:AZ152),0,IF(SUM($G152:W152)-SUM($AK152:AZ152)&lt;=SUM($G152:W152)*$E152,SUM($G152:W152)-SUM($AK152:AZ152),ROUND(SUM($G152:W152)*$E152,2))))))</f>
        <v/>
      </c>
      <c r="BB152" s="189" t="str">
        <f>IF($C152="","",IF(X$128="","",IF(X$128="Faza inwest.",0,IF($C152=SUM($AK152:BA152),0,IF(SUM($G152:X152)-SUM($AK152:BA152)&lt;=SUM($G152:X152)*$E152,SUM($G152:X152)-SUM($AK152:BA152),ROUND(SUM($G152:X152)*$E152,2))))))</f>
        <v/>
      </c>
      <c r="BC152" s="189" t="str">
        <f>IF($C152="","",IF(Y$128="","",IF(Y$128="Faza inwest.",0,IF($C152=SUM($AK152:BB152),0,IF(SUM($G152:Y152)-SUM($AK152:BB152)&lt;=SUM($G152:Y152)*$E152,SUM($G152:Y152)-SUM($AK152:BB152),ROUND(SUM($G152:Y152)*$E152,2))))))</f>
        <v/>
      </c>
      <c r="BD152" s="189" t="str">
        <f>IF($C152="","",IF(Z$128="","",IF(Z$128="Faza inwest.",0,IF($C152=SUM($AK152:BC152),0,IF(SUM($G152:Z152)-SUM($AK152:BC152)&lt;=SUM($G152:Z152)*$E152,SUM($G152:Z152)-SUM($AK152:BC152),ROUND(SUM($G152:Z152)*$E152,2))))))</f>
        <v/>
      </c>
      <c r="BE152" s="189" t="str">
        <f>IF($C152="","",IF(AA$128="","",IF(AA$128="Faza inwest.",0,IF($C152=SUM($AK152:BD152),0,IF(SUM($G152:AA152)-SUM($AK152:BD152)&lt;=SUM($G152:AA152)*$E152,SUM($G152:AA152)-SUM($AK152:BD152),ROUND(SUM($G152:AA152)*$E152,2))))))</f>
        <v/>
      </c>
      <c r="BF152" s="189" t="str">
        <f>IF($C152="","",IF(AB$128="","",IF(AB$128="Faza inwest.",0,IF($C152=SUM($AK152:BE152),0,IF(SUM($G152:AB152)-SUM($AK152:BE152)&lt;=SUM($G152:AB152)*$E152,SUM($G152:AB152)-SUM($AK152:BE152),ROUND(SUM($G152:AB152)*$E152,2))))))</f>
        <v/>
      </c>
      <c r="BG152" s="189" t="str">
        <f>IF($C152="","",IF(AC$128="","",IF(AC$128="Faza inwest.",0,IF($C152=SUM($AK152:BF152),0,IF(SUM($G152:AC152)-SUM($AK152:BF152)&lt;=SUM($G152:AC152)*$E152,SUM($G152:AC152)-SUM($AK152:BF152),ROUND(SUM($G152:AC152)*$E152,2))))))</f>
        <v/>
      </c>
      <c r="BH152" s="189" t="str">
        <f>IF($C152="","",IF(AD$128="","",IF(AD$128="Faza inwest.",0,IF($C152=SUM($AK152:BG152),0,IF(SUM($G152:AD152)-SUM($AK152:BG152)&lt;=SUM($G152:AD152)*$E152,SUM($G152:AD152)-SUM($AK152:BG152),ROUND(SUM($G152:AD152)*$E152,2))))))</f>
        <v/>
      </c>
      <c r="BI152" s="189" t="str">
        <f>IF($C152="","",IF(AE$128="","",IF(AE$128="Faza inwest.",0,IF($C152=SUM($AK152:BH152),0,IF(SUM($G152:AE152)-SUM($AK152:BH152)&lt;=SUM($G152:AE152)*$E152,SUM($G152:AE152)-SUM($AK152:BH152),ROUND(SUM($G152:AE152)*$E152,2))))))</f>
        <v/>
      </c>
      <c r="BJ152" s="189" t="str">
        <f>IF($C152="","",IF(AF$128="","",IF(AF$128="Faza inwest.",0,IF($C152=SUM($AK152:BI152),0,IF(SUM($G152:AF152)-SUM($AK152:BI152)&lt;=SUM($G152:AF152)*$E152,SUM($G152:AF152)-SUM($AK152:BI152),ROUND(SUM($G152:AF152)*$E152,2))))))</f>
        <v/>
      </c>
      <c r="BK152" s="189" t="str">
        <f>IF($C152="","",IF(AG$128="","",IF(AG$128="Faza inwest.",0,IF($C152=SUM($AK152:BJ152),0,IF(SUM($G152:AG152)-SUM($AK152:BJ152)&lt;=SUM($G152:AG152)*$E152,SUM($G152:AG152)-SUM($AK152:BJ152),ROUND(SUM($G152:AG152)*$E152,2))))))</f>
        <v/>
      </c>
      <c r="BL152" s="189" t="str">
        <f>IF($C152="","",IF(AH$128="","",IF(AH$128="Faza inwest.",0,IF($C152=SUM($AK152:BK152),0,IF(SUM($G152:AH152)-SUM($AK152:BK152)&lt;=SUM($G152:AH152)*$E152,SUM($G152:AH152)-SUM($AK152:BK152),ROUND(SUM($G152:AH152)*$E152,2))))))</f>
        <v/>
      </c>
      <c r="BM152" s="189" t="str">
        <f>IF($C152="","",IF(AI$128="","",IF(AI$128="Faza inwest.",0,IF($C152=SUM($AK152:BL152),0,IF(SUM($G152:AI152)-SUM($AK152:BL152)&lt;=SUM($G152:AI152)*$E152,SUM($G152:AI152)-SUM($AK152:BL152),ROUND(SUM($G152:AI152)*$E152,2))))))</f>
        <v/>
      </c>
      <c r="BN152" s="189" t="str">
        <f>IF($C152="","",IF(AJ$128="","",IF(AJ$128="Faza inwest.",0,IF($C152=SUM($AK152:BM152),0,IF(SUM($G152:AJ152)-SUM($AK152:BM152)&lt;=SUM($G152:AJ152)*$E152,SUM($G152:AJ152)-SUM($AK152:BM152),ROUND(SUM($G152:AJ152)*$E152,2))))))</f>
        <v/>
      </c>
    </row>
    <row r="153" spans="1:66" s="70" customFormat="1">
      <c r="A153" s="94" t="str">
        <f t="shared" ref="A153" si="105">IF(A104="","",A104)</f>
        <v/>
      </c>
      <c r="B153" s="204" t="str">
        <f t="shared" ref="B153:B171" si="106">IF(B104="","",B104)</f>
        <v/>
      </c>
      <c r="C153" s="205" t="str">
        <f t="shared" si="103"/>
        <v/>
      </c>
      <c r="D153" s="206" t="str">
        <f t="shared" ref="D153:E153" si="107">IF(D104="","",D104)</f>
        <v/>
      </c>
      <c r="E153" s="604" t="str">
        <f t="shared" si="107"/>
        <v/>
      </c>
      <c r="F153" s="207" t="s">
        <v>8</v>
      </c>
      <c r="G153" s="479" t="str">
        <f>IF(Dane!G120="","",Dane!G120)</f>
        <v/>
      </c>
      <c r="H153" s="479" t="str">
        <f>IF(Dane!H120="","",Dane!H120)</f>
        <v/>
      </c>
      <c r="I153" s="479" t="str">
        <f>IF(Dane!I120="","",Dane!I120)</f>
        <v/>
      </c>
      <c r="J153" s="479" t="str">
        <f>IF(Dane!J120="","",Dane!J120)</f>
        <v/>
      </c>
      <c r="K153" s="479" t="str">
        <f>IF(Dane!K120="","",Dane!K120)</f>
        <v/>
      </c>
      <c r="L153" s="479" t="str">
        <f>IF(Dane!L120="","",Dane!L120)</f>
        <v/>
      </c>
      <c r="M153" s="479" t="str">
        <f>IF(Dane!M120="","",Dane!M120)</f>
        <v/>
      </c>
      <c r="N153" s="479" t="str">
        <f>IF(Dane!N120="","",Dane!N120)</f>
        <v/>
      </c>
      <c r="O153" s="479" t="str">
        <f>IF(Dane!O120="","",Dane!O120)</f>
        <v/>
      </c>
      <c r="P153" s="479" t="str">
        <f>IF(Dane!P120="","",Dane!P120)</f>
        <v/>
      </c>
      <c r="Q153" s="479" t="str">
        <f>IF(Dane!Q120="","",Dane!Q120)</f>
        <v/>
      </c>
      <c r="R153" s="479" t="str">
        <f>IF(Dane!R120="","",Dane!R120)</f>
        <v/>
      </c>
      <c r="S153" s="479" t="str">
        <f>IF(Dane!S120="","",Dane!S120)</f>
        <v/>
      </c>
      <c r="T153" s="479" t="str">
        <f>IF(Dane!T120="","",Dane!T120)</f>
        <v/>
      </c>
      <c r="U153" s="479" t="str">
        <f>IF(Dane!U120="","",Dane!U120)</f>
        <v/>
      </c>
      <c r="V153" s="479" t="str">
        <f>IF(Dane!V120="","",Dane!V120)</f>
        <v/>
      </c>
      <c r="W153" s="479" t="str">
        <f>IF(Dane!W120="","",Dane!W120)</f>
        <v/>
      </c>
      <c r="X153" s="479" t="str">
        <f>IF(Dane!X120="","",Dane!X120)</f>
        <v/>
      </c>
      <c r="Y153" s="479" t="str">
        <f>IF(Dane!Y120="","",Dane!Y120)</f>
        <v/>
      </c>
      <c r="Z153" s="479" t="str">
        <f>IF(Dane!Z120="","",Dane!Z120)</f>
        <v/>
      </c>
      <c r="AA153" s="479" t="str">
        <f>IF(Dane!AA120="","",Dane!AA120)</f>
        <v/>
      </c>
      <c r="AB153" s="479" t="str">
        <f>IF(Dane!AB120="","",Dane!AB120)</f>
        <v/>
      </c>
      <c r="AC153" s="479" t="str">
        <f>IF(Dane!AC120="","",Dane!AC120)</f>
        <v/>
      </c>
      <c r="AD153" s="479" t="str">
        <f>IF(Dane!AD120="","",Dane!AD120)</f>
        <v/>
      </c>
      <c r="AE153" s="479" t="str">
        <f>IF(Dane!AE120="","",Dane!AE120)</f>
        <v/>
      </c>
      <c r="AF153" s="479" t="str">
        <f>IF(Dane!AF120="","",Dane!AF120)</f>
        <v/>
      </c>
      <c r="AG153" s="479" t="str">
        <f>IF(Dane!AG120="","",Dane!AG120)</f>
        <v/>
      </c>
      <c r="AH153" s="479" t="str">
        <f>IF(Dane!AH120="","",Dane!AH120)</f>
        <v/>
      </c>
      <c r="AI153" s="479" t="str">
        <f>IF(Dane!AI120="","",Dane!AI120)</f>
        <v/>
      </c>
      <c r="AJ153" s="479" t="str">
        <f>IF(Dane!AJ120="","",Dane!AJ120)</f>
        <v/>
      </c>
      <c r="AK153" s="195" t="str">
        <f>IF($C153="","",IF(H$79="","",IF(G$79="Faza inwest.",0,ROUND(SUM($G153:G153)*$E153,2))))</f>
        <v/>
      </c>
      <c r="AL153" s="195" t="str">
        <f>IF($C153="","",IF(H$128="","",IF(H$128="Faza inwest.",0,IF($C153=SUM($AK153:AK153),0,IF(SUM($G153:H153)-SUM($AK153:AK153)&lt;=SUM($G153:H153)*$E153,SUM($G153:H153)-SUM($AK153:AK153),ROUND(SUM($G153:H153)*$E153,2))))))</f>
        <v/>
      </c>
      <c r="AM153" s="195" t="str">
        <f>IF($C153="","",IF(I$128="","",IF(I$128="Faza inwest.",0,IF($C153=SUM($AK153:AL153),0,IF(SUM($G153:I153)-SUM($AK153:AL153)&lt;=SUM($G153:I153)*$E153,SUM($G153:I153)-SUM($AK153:AL153),ROUND(SUM($G153:I153)*$E153,2))))))</f>
        <v/>
      </c>
      <c r="AN153" s="195" t="str">
        <f>IF($C153="","",IF(J$128="","",IF(J$128="Faza inwest.",0,IF($C153=SUM($AK153:AM153),0,IF(SUM($G153:J153)-SUM($AK153:AM153)&lt;=SUM($G153:J153)*$E153,SUM($G153:J153)-SUM($AK153:AM153),ROUND(SUM($G153:J153)*$E153,2))))))</f>
        <v/>
      </c>
      <c r="AO153" s="195" t="str">
        <f>IF($C153="","",IF(K$128="","",IF(K$128="Faza inwest.",0,IF($C153=SUM($AK153:AN153),0,IF(SUM($G153:K153)-SUM($AK153:AN153)&lt;=SUM($G153:K153)*$E153,SUM($G153:K153)-SUM($AK153:AN153),ROUND(SUM($G153:K153)*$E153,2))))))</f>
        <v/>
      </c>
      <c r="AP153" s="195" t="str">
        <f>IF($C153="","",IF(L$128="","",IF(L$128="Faza inwest.",0,IF($C153=SUM($AK153:AO153),0,IF(SUM($G153:L153)-SUM($AK153:AO153)&lt;=SUM($G153:L153)*$E153,SUM($G153:L153)-SUM($AK153:AO153),ROUND(SUM($G153:L153)*$E153,2))))))</f>
        <v/>
      </c>
      <c r="AQ153" s="195" t="str">
        <f>IF($C153="","",IF(M$128="","",IF(M$128="Faza inwest.",0,IF($C153=SUM($AK153:AP153),0,IF(SUM($G153:M153)-SUM($AK153:AP153)&lt;=SUM($G153:M153)*$E153,SUM($G153:M153)-SUM($AK153:AP153),ROUND(SUM($G153:M153)*$E153,2))))))</f>
        <v/>
      </c>
      <c r="AR153" s="195" t="str">
        <f>IF($C153="","",IF(N$128="","",IF(N$128="Faza inwest.",0,IF($C153=SUM($AK153:AQ153),0,IF(SUM($G153:N153)-SUM($AK153:AQ153)&lt;=SUM($G153:N153)*$E153,SUM($G153:N153)-SUM($AK153:AQ153),ROUND(SUM($G153:N153)*$E153,2))))))</f>
        <v/>
      </c>
      <c r="AS153" s="195" t="str">
        <f>IF($C153="","",IF(O$128="","",IF(O$128="Faza inwest.",0,IF($C153=SUM($AK153:AR153),0,IF(SUM($G153:O153)-SUM($AK153:AR153)&lt;=SUM($G153:O153)*$E153,SUM($G153:O153)-SUM($AK153:AR153),ROUND(SUM($G153:O153)*$E153,2))))))</f>
        <v/>
      </c>
      <c r="AT153" s="195" t="str">
        <f>IF($C153="","",IF(P$128="","",IF(P$128="Faza inwest.",0,IF($C153=SUM($AK153:AS153),0,IF(SUM($G153:P153)-SUM($AK153:AS153)&lt;=SUM($G153:P153)*$E153,SUM($G153:P153)-SUM($AK153:AS153),ROUND(SUM($G153:P153)*$E153,2))))))</f>
        <v/>
      </c>
      <c r="AU153" s="195" t="str">
        <f>IF($C153="","",IF(Q$128="","",IF(Q$128="Faza inwest.",0,IF($C153=SUM($AK153:AT153),0,IF(SUM($G153:Q153)-SUM($AK153:AT153)&lt;=SUM($G153:Q153)*$E153,SUM($G153:Q153)-SUM($AK153:AT153),ROUND(SUM($G153:Q153)*$E153,2))))))</f>
        <v/>
      </c>
      <c r="AV153" s="195" t="str">
        <f>IF($C153="","",IF(R$128="","",IF(R$128="Faza inwest.",0,IF($C153=SUM($AK153:AU153),0,IF(SUM($G153:R153)-SUM($AK153:AU153)&lt;=SUM($G153:R153)*$E153,SUM($G153:R153)-SUM($AK153:AU153),ROUND(SUM($G153:R153)*$E153,2))))))</f>
        <v/>
      </c>
      <c r="AW153" s="195" t="str">
        <f>IF($C153="","",IF(S$128="","",IF(S$128="Faza inwest.",0,IF($C153=SUM($AK153:AV153),0,IF(SUM($G153:S153)-SUM($AK153:AV153)&lt;=SUM($G153:S153)*$E153,SUM($G153:S153)-SUM($AK153:AV153),ROUND(SUM($G153:S153)*$E153,2))))))</f>
        <v/>
      </c>
      <c r="AX153" s="195" t="str">
        <f>IF($C153="","",IF(T$128="","",IF(T$128="Faza inwest.",0,IF($C153=SUM($AK153:AW153),0,IF(SUM($G153:T153)-SUM($AK153:AW153)&lt;=SUM($G153:T153)*$E153,SUM($G153:T153)-SUM($AK153:AW153),ROUND(SUM($G153:T153)*$E153,2))))))</f>
        <v/>
      </c>
      <c r="AY153" s="195" t="str">
        <f>IF($C153="","",IF(U$128="","",IF(U$128="Faza inwest.",0,IF($C153=SUM($AK153:AX153),0,IF(SUM($G153:U153)-SUM($AK153:AX153)&lt;=SUM($G153:U153)*$E153,SUM($G153:U153)-SUM($AK153:AX153),ROUND(SUM($G153:U153)*$E153,2))))))</f>
        <v/>
      </c>
      <c r="AZ153" s="195" t="str">
        <f>IF($C153="","",IF(V$128="","",IF(V$128="Faza inwest.",0,IF($C153=SUM($AK153:AY153),0,IF(SUM($G153:V153)-SUM($AK153:AY153)&lt;=SUM($G153:V153)*$E153,SUM($G153:V153)-SUM($AK153:AY153),ROUND(SUM($G153:V153)*$E153,2))))))</f>
        <v/>
      </c>
      <c r="BA153" s="195" t="str">
        <f>IF($C153="","",IF(W$128="","",IF(W$128="Faza inwest.",0,IF($C153=SUM($AK153:AZ153),0,IF(SUM($G153:W153)-SUM($AK153:AZ153)&lt;=SUM($G153:W153)*$E153,SUM($G153:W153)-SUM($AK153:AZ153),ROUND(SUM($G153:W153)*$E153,2))))))</f>
        <v/>
      </c>
      <c r="BB153" s="195" t="str">
        <f>IF($C153="","",IF(X$128="","",IF(X$128="Faza inwest.",0,IF($C153=SUM($AK153:BA153),0,IF(SUM($G153:X153)-SUM($AK153:BA153)&lt;=SUM($G153:X153)*$E153,SUM($G153:X153)-SUM($AK153:BA153),ROUND(SUM($G153:X153)*$E153,2))))))</f>
        <v/>
      </c>
      <c r="BC153" s="195" t="str">
        <f>IF($C153="","",IF(Y$128="","",IF(Y$128="Faza inwest.",0,IF($C153=SUM($AK153:BB153),0,IF(SUM($G153:Y153)-SUM($AK153:BB153)&lt;=SUM($G153:Y153)*$E153,SUM($G153:Y153)-SUM($AK153:BB153),ROUND(SUM($G153:Y153)*$E153,2))))))</f>
        <v/>
      </c>
      <c r="BD153" s="195" t="str">
        <f>IF($C153="","",IF(Z$128="","",IF(Z$128="Faza inwest.",0,IF($C153=SUM($AK153:BC153),0,IF(SUM($G153:Z153)-SUM($AK153:BC153)&lt;=SUM($G153:Z153)*$E153,SUM($G153:Z153)-SUM($AK153:BC153),ROUND(SUM($G153:Z153)*$E153,2))))))</f>
        <v/>
      </c>
      <c r="BE153" s="195" t="str">
        <f>IF($C153="","",IF(AA$128="","",IF(AA$128="Faza inwest.",0,IF($C153=SUM($AK153:BD153),0,IF(SUM($G153:AA153)-SUM($AK153:BD153)&lt;=SUM($G153:AA153)*$E153,SUM($G153:AA153)-SUM($AK153:BD153),ROUND(SUM($G153:AA153)*$E153,2))))))</f>
        <v/>
      </c>
      <c r="BF153" s="195" t="str">
        <f>IF($C153="","",IF(AB$128="","",IF(AB$128="Faza inwest.",0,IF($C153=SUM($AK153:BE153),0,IF(SUM($G153:AB153)-SUM($AK153:BE153)&lt;=SUM($G153:AB153)*$E153,SUM($G153:AB153)-SUM($AK153:BE153),ROUND(SUM($G153:AB153)*$E153,2))))))</f>
        <v/>
      </c>
      <c r="BG153" s="195" t="str">
        <f>IF($C153="","",IF(AC$128="","",IF(AC$128="Faza inwest.",0,IF($C153=SUM($AK153:BF153),0,IF(SUM($G153:AC153)-SUM($AK153:BF153)&lt;=SUM($G153:AC153)*$E153,SUM($G153:AC153)-SUM($AK153:BF153),ROUND(SUM($G153:AC153)*$E153,2))))))</f>
        <v/>
      </c>
      <c r="BH153" s="195" t="str">
        <f>IF($C153="","",IF(AD$128="","",IF(AD$128="Faza inwest.",0,IF($C153=SUM($AK153:BG153),0,IF(SUM($G153:AD153)-SUM($AK153:BG153)&lt;=SUM($G153:AD153)*$E153,SUM($G153:AD153)-SUM($AK153:BG153),ROUND(SUM($G153:AD153)*$E153,2))))))</f>
        <v/>
      </c>
      <c r="BI153" s="195" t="str">
        <f>IF($C153="","",IF(AE$128="","",IF(AE$128="Faza inwest.",0,IF($C153=SUM($AK153:BH153),0,IF(SUM($G153:AE153)-SUM($AK153:BH153)&lt;=SUM($G153:AE153)*$E153,SUM($G153:AE153)-SUM($AK153:BH153),ROUND(SUM($G153:AE153)*$E153,2))))))</f>
        <v/>
      </c>
      <c r="BJ153" s="195" t="str">
        <f>IF($C153="","",IF(AF$128="","",IF(AF$128="Faza inwest.",0,IF($C153=SUM($AK153:BI153),0,IF(SUM($G153:AF153)-SUM($AK153:BI153)&lt;=SUM($G153:AF153)*$E153,SUM($G153:AF153)-SUM($AK153:BI153),ROUND(SUM($G153:AF153)*$E153,2))))))</f>
        <v/>
      </c>
      <c r="BK153" s="195" t="str">
        <f>IF($C153="","",IF(AG$128="","",IF(AG$128="Faza inwest.",0,IF($C153=SUM($AK153:BJ153),0,IF(SUM($G153:AG153)-SUM($AK153:BJ153)&lt;=SUM($G153:AG153)*$E153,SUM($G153:AG153)-SUM($AK153:BJ153),ROUND(SUM($G153:AG153)*$E153,2))))))</f>
        <v/>
      </c>
      <c r="BL153" s="195" t="str">
        <f>IF($C153="","",IF(AH$128="","",IF(AH$128="Faza inwest.",0,IF($C153=SUM($AK153:BK153),0,IF(SUM($G153:AH153)-SUM($AK153:BK153)&lt;=SUM($G153:AH153)*$E153,SUM($G153:AH153)-SUM($AK153:BK153),ROUND(SUM($G153:AH153)*$E153,2))))))</f>
        <v/>
      </c>
      <c r="BM153" s="195" t="str">
        <f>IF($C153="","",IF(AI$128="","",IF(AI$128="Faza inwest.",0,IF($C153=SUM($AK153:BL153),0,IF(SUM($G153:AI153)-SUM($AK153:BL153)&lt;=SUM($G153:AI153)*$E153,SUM($G153:AI153)-SUM($AK153:BL153),ROUND(SUM($G153:AI153)*$E153,2))))))</f>
        <v/>
      </c>
      <c r="BN153" s="195" t="str">
        <f>IF($C153="","",IF(AJ$128="","",IF(AJ$128="Faza inwest.",0,IF($C153=SUM($AK153:BM153),0,IF(SUM($G153:AJ153)-SUM($AK153:BM153)&lt;=SUM($G153:AJ153)*$E153,SUM($G153:AJ153)-SUM($AK153:BM153),ROUND(SUM($G153:AJ153)*$E153,2))))))</f>
        <v/>
      </c>
    </row>
    <row r="154" spans="1:66" s="70" customFormat="1">
      <c r="A154" s="94" t="str">
        <f t="shared" ref="A154" si="108">IF(A105="","",A105)</f>
        <v/>
      </c>
      <c r="B154" s="204" t="str">
        <f t="shared" si="106"/>
        <v/>
      </c>
      <c r="C154" s="205" t="str">
        <f t="shared" si="103"/>
        <v/>
      </c>
      <c r="D154" s="206" t="str">
        <f t="shared" ref="D154:E154" si="109">IF(D105="","",D105)</f>
        <v/>
      </c>
      <c r="E154" s="604" t="str">
        <f t="shared" si="109"/>
        <v/>
      </c>
      <c r="F154" s="207" t="s">
        <v>8</v>
      </c>
      <c r="G154" s="479" t="str">
        <f>IF(Dane!G121="","",Dane!G121)</f>
        <v/>
      </c>
      <c r="H154" s="479" t="str">
        <f>IF(Dane!H121="","",Dane!H121)</f>
        <v/>
      </c>
      <c r="I154" s="479" t="str">
        <f>IF(Dane!I121="","",Dane!I121)</f>
        <v/>
      </c>
      <c r="J154" s="479" t="str">
        <f>IF(Dane!J121="","",Dane!J121)</f>
        <v/>
      </c>
      <c r="K154" s="479" t="str">
        <f>IF(Dane!K121="","",Dane!K121)</f>
        <v/>
      </c>
      <c r="L154" s="479" t="str">
        <f>IF(Dane!L121="","",Dane!L121)</f>
        <v/>
      </c>
      <c r="M154" s="479" t="str">
        <f>IF(Dane!M121="","",Dane!M121)</f>
        <v/>
      </c>
      <c r="N154" s="479" t="str">
        <f>IF(Dane!N121="","",Dane!N121)</f>
        <v/>
      </c>
      <c r="O154" s="479" t="str">
        <f>IF(Dane!O121="","",Dane!O121)</f>
        <v/>
      </c>
      <c r="P154" s="479" t="str">
        <f>IF(Dane!P121="","",Dane!P121)</f>
        <v/>
      </c>
      <c r="Q154" s="479" t="str">
        <f>IF(Dane!Q121="","",Dane!Q121)</f>
        <v/>
      </c>
      <c r="R154" s="479" t="str">
        <f>IF(Dane!R121="","",Dane!R121)</f>
        <v/>
      </c>
      <c r="S154" s="479" t="str">
        <f>IF(Dane!S121="","",Dane!S121)</f>
        <v/>
      </c>
      <c r="T154" s="479" t="str">
        <f>IF(Dane!T121="","",Dane!T121)</f>
        <v/>
      </c>
      <c r="U154" s="479" t="str">
        <f>IF(Dane!U121="","",Dane!U121)</f>
        <v/>
      </c>
      <c r="V154" s="479" t="str">
        <f>IF(Dane!V121="","",Dane!V121)</f>
        <v/>
      </c>
      <c r="W154" s="479" t="str">
        <f>IF(Dane!W121="","",Dane!W121)</f>
        <v/>
      </c>
      <c r="X154" s="479" t="str">
        <f>IF(Dane!X121="","",Dane!X121)</f>
        <v/>
      </c>
      <c r="Y154" s="479" t="str">
        <f>IF(Dane!Y121="","",Dane!Y121)</f>
        <v/>
      </c>
      <c r="Z154" s="479" t="str">
        <f>IF(Dane!Z121="","",Dane!Z121)</f>
        <v/>
      </c>
      <c r="AA154" s="479" t="str">
        <f>IF(Dane!AA121="","",Dane!AA121)</f>
        <v/>
      </c>
      <c r="AB154" s="479" t="str">
        <f>IF(Dane!AB121="","",Dane!AB121)</f>
        <v/>
      </c>
      <c r="AC154" s="479" t="str">
        <f>IF(Dane!AC121="","",Dane!AC121)</f>
        <v/>
      </c>
      <c r="AD154" s="479" t="str">
        <f>IF(Dane!AD121="","",Dane!AD121)</f>
        <v/>
      </c>
      <c r="AE154" s="479" t="str">
        <f>IF(Dane!AE121="","",Dane!AE121)</f>
        <v/>
      </c>
      <c r="AF154" s="479" t="str">
        <f>IF(Dane!AF121="","",Dane!AF121)</f>
        <v/>
      </c>
      <c r="AG154" s="479" t="str">
        <f>IF(Dane!AG121="","",Dane!AG121)</f>
        <v/>
      </c>
      <c r="AH154" s="479" t="str">
        <f>IF(Dane!AH121="","",Dane!AH121)</f>
        <v/>
      </c>
      <c r="AI154" s="479" t="str">
        <f>IF(Dane!AI121="","",Dane!AI121)</f>
        <v/>
      </c>
      <c r="AJ154" s="479" t="str">
        <f>IF(Dane!AJ121="","",Dane!AJ121)</f>
        <v/>
      </c>
      <c r="AK154" s="195" t="str">
        <f>IF($C154="","",IF(H$79="","",IF(G$79="Faza inwest.",0,ROUND(SUM($G154:G154)*$E154,2))))</f>
        <v/>
      </c>
      <c r="AL154" s="195" t="str">
        <f>IF($C154="","",IF(H$128="","",IF(H$128="Faza inwest.",0,IF($C154=SUM($AK154:AK154),0,IF(SUM($G154:H154)-SUM($AK154:AK154)&lt;=SUM($G154:H154)*$E154,SUM($G154:H154)-SUM($AK154:AK154),ROUND(SUM($G154:H154)*$E154,2))))))</f>
        <v/>
      </c>
      <c r="AM154" s="195" t="str">
        <f>IF($C154="","",IF(I$128="","",IF(I$128="Faza inwest.",0,IF($C154=SUM($AK154:AL154),0,IF(SUM($G154:I154)-SUM($AK154:AL154)&lt;=SUM($G154:I154)*$E154,SUM($G154:I154)-SUM($AK154:AL154),ROUND(SUM($G154:I154)*$E154,2))))))</f>
        <v/>
      </c>
      <c r="AN154" s="195" t="str">
        <f>IF($C154="","",IF(J$128="","",IF(J$128="Faza inwest.",0,IF($C154=SUM($AK154:AM154),0,IF(SUM($G154:J154)-SUM($AK154:AM154)&lt;=SUM($G154:J154)*$E154,SUM($G154:J154)-SUM($AK154:AM154),ROUND(SUM($G154:J154)*$E154,2))))))</f>
        <v/>
      </c>
      <c r="AO154" s="195" t="str">
        <f>IF($C154="","",IF(K$128="","",IF(K$128="Faza inwest.",0,IF($C154=SUM($AK154:AN154),0,IF(SUM($G154:K154)-SUM($AK154:AN154)&lt;=SUM($G154:K154)*$E154,SUM($G154:K154)-SUM($AK154:AN154),ROUND(SUM($G154:K154)*$E154,2))))))</f>
        <v/>
      </c>
      <c r="AP154" s="195" t="str">
        <f>IF($C154="","",IF(L$128="","",IF(L$128="Faza inwest.",0,IF($C154=SUM($AK154:AO154),0,IF(SUM($G154:L154)-SUM($AK154:AO154)&lt;=SUM($G154:L154)*$E154,SUM($G154:L154)-SUM($AK154:AO154),ROUND(SUM($G154:L154)*$E154,2))))))</f>
        <v/>
      </c>
      <c r="AQ154" s="195" t="str">
        <f>IF($C154="","",IF(M$128="","",IF(M$128="Faza inwest.",0,IF($C154=SUM($AK154:AP154),0,IF(SUM($G154:M154)-SUM($AK154:AP154)&lt;=SUM($G154:M154)*$E154,SUM($G154:M154)-SUM($AK154:AP154),ROUND(SUM($G154:M154)*$E154,2))))))</f>
        <v/>
      </c>
      <c r="AR154" s="195" t="str">
        <f>IF($C154="","",IF(N$128="","",IF(N$128="Faza inwest.",0,IF($C154=SUM($AK154:AQ154),0,IF(SUM($G154:N154)-SUM($AK154:AQ154)&lt;=SUM($G154:N154)*$E154,SUM($G154:N154)-SUM($AK154:AQ154),ROUND(SUM($G154:N154)*$E154,2))))))</f>
        <v/>
      </c>
      <c r="AS154" s="195" t="str">
        <f>IF($C154="","",IF(O$128="","",IF(O$128="Faza inwest.",0,IF($C154=SUM($AK154:AR154),0,IF(SUM($G154:O154)-SUM($AK154:AR154)&lt;=SUM($G154:O154)*$E154,SUM($G154:O154)-SUM($AK154:AR154),ROUND(SUM($G154:O154)*$E154,2))))))</f>
        <v/>
      </c>
      <c r="AT154" s="195" t="str">
        <f>IF($C154="","",IF(P$128="","",IF(P$128="Faza inwest.",0,IF($C154=SUM($AK154:AS154),0,IF(SUM($G154:P154)-SUM($AK154:AS154)&lt;=SUM($G154:P154)*$E154,SUM($G154:P154)-SUM($AK154:AS154),ROUND(SUM($G154:P154)*$E154,2))))))</f>
        <v/>
      </c>
      <c r="AU154" s="195" t="str">
        <f>IF($C154="","",IF(Q$128="","",IF(Q$128="Faza inwest.",0,IF($C154=SUM($AK154:AT154),0,IF(SUM($G154:Q154)-SUM($AK154:AT154)&lt;=SUM($G154:Q154)*$E154,SUM($G154:Q154)-SUM($AK154:AT154),ROUND(SUM($G154:Q154)*$E154,2))))))</f>
        <v/>
      </c>
      <c r="AV154" s="195" t="str">
        <f>IF($C154="","",IF(R$128="","",IF(R$128="Faza inwest.",0,IF($C154=SUM($AK154:AU154),0,IF(SUM($G154:R154)-SUM($AK154:AU154)&lt;=SUM($G154:R154)*$E154,SUM($G154:R154)-SUM($AK154:AU154),ROUND(SUM($G154:R154)*$E154,2))))))</f>
        <v/>
      </c>
      <c r="AW154" s="195" t="str">
        <f>IF($C154="","",IF(S$128="","",IF(S$128="Faza inwest.",0,IF($C154=SUM($AK154:AV154),0,IF(SUM($G154:S154)-SUM($AK154:AV154)&lt;=SUM($G154:S154)*$E154,SUM($G154:S154)-SUM($AK154:AV154),ROUND(SUM($G154:S154)*$E154,2))))))</f>
        <v/>
      </c>
      <c r="AX154" s="195" t="str">
        <f>IF($C154="","",IF(T$128="","",IF(T$128="Faza inwest.",0,IF($C154=SUM($AK154:AW154),0,IF(SUM($G154:T154)-SUM($AK154:AW154)&lt;=SUM($G154:T154)*$E154,SUM($G154:T154)-SUM($AK154:AW154),ROUND(SUM($G154:T154)*$E154,2))))))</f>
        <v/>
      </c>
      <c r="AY154" s="195" t="str">
        <f>IF($C154="","",IF(U$128="","",IF(U$128="Faza inwest.",0,IF($C154=SUM($AK154:AX154),0,IF(SUM($G154:U154)-SUM($AK154:AX154)&lt;=SUM($G154:U154)*$E154,SUM($G154:U154)-SUM($AK154:AX154),ROUND(SUM($G154:U154)*$E154,2))))))</f>
        <v/>
      </c>
      <c r="AZ154" s="195" t="str">
        <f>IF($C154="","",IF(V$128="","",IF(V$128="Faza inwest.",0,IF($C154=SUM($AK154:AY154),0,IF(SUM($G154:V154)-SUM($AK154:AY154)&lt;=SUM($G154:V154)*$E154,SUM($G154:V154)-SUM($AK154:AY154),ROUND(SUM($G154:V154)*$E154,2))))))</f>
        <v/>
      </c>
      <c r="BA154" s="195" t="str">
        <f>IF($C154="","",IF(W$128="","",IF(W$128="Faza inwest.",0,IF($C154=SUM($AK154:AZ154),0,IF(SUM($G154:W154)-SUM($AK154:AZ154)&lt;=SUM($G154:W154)*$E154,SUM($G154:W154)-SUM($AK154:AZ154),ROUND(SUM($G154:W154)*$E154,2))))))</f>
        <v/>
      </c>
      <c r="BB154" s="195" t="str">
        <f>IF($C154="","",IF(X$128="","",IF(X$128="Faza inwest.",0,IF($C154=SUM($AK154:BA154),0,IF(SUM($G154:X154)-SUM($AK154:BA154)&lt;=SUM($G154:X154)*$E154,SUM($G154:X154)-SUM($AK154:BA154),ROUND(SUM($G154:X154)*$E154,2))))))</f>
        <v/>
      </c>
      <c r="BC154" s="195" t="str">
        <f>IF($C154="","",IF(Y$128="","",IF(Y$128="Faza inwest.",0,IF($C154=SUM($AK154:BB154),0,IF(SUM($G154:Y154)-SUM($AK154:BB154)&lt;=SUM($G154:Y154)*$E154,SUM($G154:Y154)-SUM($AK154:BB154),ROUND(SUM($G154:Y154)*$E154,2))))))</f>
        <v/>
      </c>
      <c r="BD154" s="195" t="str">
        <f>IF($C154="","",IF(Z$128="","",IF(Z$128="Faza inwest.",0,IF($C154=SUM($AK154:BC154),0,IF(SUM($G154:Z154)-SUM($AK154:BC154)&lt;=SUM($G154:Z154)*$E154,SUM($G154:Z154)-SUM($AK154:BC154),ROUND(SUM($G154:Z154)*$E154,2))))))</f>
        <v/>
      </c>
      <c r="BE154" s="195" t="str">
        <f>IF($C154="","",IF(AA$128="","",IF(AA$128="Faza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IF($C154="","",IF(AB$128="","",IF(AB$128="Faza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IF($C154="","",IF(AC$128="","",IF(AC$128="Faza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IF($C154="","",IF(AD$128="","",IF(AD$128="Faza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IF($C154="","",IF(AE$128="","",IF(AE$128="Faza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IF($C154="","",IF(AF$128="","",IF(AF$128="Faza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IF($C154="","",IF(AG$128="","",IF(AG$128="Faza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IF($C154="","",IF(AH$128="","",IF(AH$128="Faza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IF($C154="","",IF(AI$128="","",IF(AI$128="Faza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IF($C154="","",IF(AJ$128="","",IF(AJ$128="Faza inwest.",0,IF($C154=SUM($AK154:BM154),0,IF(SUM($G154:AJ154)-SUM($AK154:BM154)&lt;=SUM($G154:AJ154)*$E154,SUM($G154:AJ154)-SUM($AK154:BM154),ROUND(SUM($G154:AJ154)*$E154,2))))))</f>
        <v/>
      </c>
    </row>
    <row r="155" spans="1:66" s="70" customFormat="1">
      <c r="A155" s="94" t="str">
        <f t="shared" ref="A155" si="110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t="shared" ref="D155:E155" si="111">IF(D106="","",D106)</f>
        <v/>
      </c>
      <c r="E155" s="604" t="str">
        <f t="shared" si="111"/>
        <v/>
      </c>
      <c r="F155" s="207" t="s">
        <v>8</v>
      </c>
      <c r="G155" s="479" t="str">
        <f>IF(Dane!G122="","",Dane!G122)</f>
        <v/>
      </c>
      <c r="H155" s="479" t="str">
        <f>IF(Dane!H122="","",Dane!H122)</f>
        <v/>
      </c>
      <c r="I155" s="479" t="str">
        <f>IF(Dane!I122="","",Dane!I122)</f>
        <v/>
      </c>
      <c r="J155" s="479" t="str">
        <f>IF(Dane!J122="","",Dane!J122)</f>
        <v/>
      </c>
      <c r="K155" s="479" t="str">
        <f>IF(Dane!K122="","",Dane!K122)</f>
        <v/>
      </c>
      <c r="L155" s="479" t="str">
        <f>IF(Dane!L122="","",Dane!L122)</f>
        <v/>
      </c>
      <c r="M155" s="479" t="str">
        <f>IF(Dane!M122="","",Dane!M122)</f>
        <v/>
      </c>
      <c r="N155" s="479" t="str">
        <f>IF(Dane!N122="","",Dane!N122)</f>
        <v/>
      </c>
      <c r="O155" s="479" t="str">
        <f>IF(Dane!O122="","",Dane!O122)</f>
        <v/>
      </c>
      <c r="P155" s="479" t="str">
        <f>IF(Dane!P122="","",Dane!P122)</f>
        <v/>
      </c>
      <c r="Q155" s="479" t="str">
        <f>IF(Dane!Q122="","",Dane!Q122)</f>
        <v/>
      </c>
      <c r="R155" s="479" t="str">
        <f>IF(Dane!R122="","",Dane!R122)</f>
        <v/>
      </c>
      <c r="S155" s="479" t="str">
        <f>IF(Dane!S122="","",Dane!S122)</f>
        <v/>
      </c>
      <c r="T155" s="479" t="str">
        <f>IF(Dane!T122="","",Dane!T122)</f>
        <v/>
      </c>
      <c r="U155" s="479" t="str">
        <f>IF(Dane!U122="","",Dane!U122)</f>
        <v/>
      </c>
      <c r="V155" s="479" t="str">
        <f>IF(Dane!V122="","",Dane!V122)</f>
        <v/>
      </c>
      <c r="W155" s="479" t="str">
        <f>IF(Dane!W122="","",Dane!W122)</f>
        <v/>
      </c>
      <c r="X155" s="479" t="str">
        <f>IF(Dane!X122="","",Dane!X122)</f>
        <v/>
      </c>
      <c r="Y155" s="479" t="str">
        <f>IF(Dane!Y122="","",Dane!Y122)</f>
        <v/>
      </c>
      <c r="Z155" s="479" t="str">
        <f>IF(Dane!Z122="","",Dane!Z122)</f>
        <v/>
      </c>
      <c r="AA155" s="479" t="str">
        <f>IF(Dane!AA122="","",Dane!AA122)</f>
        <v/>
      </c>
      <c r="AB155" s="479" t="str">
        <f>IF(Dane!AB122="","",Dane!AB122)</f>
        <v/>
      </c>
      <c r="AC155" s="479" t="str">
        <f>IF(Dane!AC122="","",Dane!AC122)</f>
        <v/>
      </c>
      <c r="AD155" s="479" t="str">
        <f>IF(Dane!AD122="","",Dane!AD122)</f>
        <v/>
      </c>
      <c r="AE155" s="479" t="str">
        <f>IF(Dane!AE122="","",Dane!AE122)</f>
        <v/>
      </c>
      <c r="AF155" s="479" t="str">
        <f>IF(Dane!AF122="","",Dane!AF122)</f>
        <v/>
      </c>
      <c r="AG155" s="479" t="str">
        <f>IF(Dane!AG122="","",Dane!AG122)</f>
        <v/>
      </c>
      <c r="AH155" s="479" t="str">
        <f>IF(Dane!AH122="","",Dane!AH122)</f>
        <v/>
      </c>
      <c r="AI155" s="479" t="str">
        <f>IF(Dane!AI122="","",Dane!AI122)</f>
        <v/>
      </c>
      <c r="AJ155" s="479" t="str">
        <f>IF(Dane!AJ122="","",Dane!AJ122)</f>
        <v/>
      </c>
      <c r="AK155" s="195" t="str">
        <f>IF($C155="","",IF(H$79="","",IF(G$79="Faza inwest.",0,ROUND(SUM($G155:G155)*$E155,2))))</f>
        <v/>
      </c>
      <c r="AL155" s="195" t="str">
        <f>IF($C155="","",IF(H$128="","",IF(H$128="Faza inwest.",0,IF($C155=SUM($AK155:AK155),0,IF(SUM($G155:H155)-SUM($AK155:AK155)&lt;=SUM($G155:H155)*$E155,SUM($G155:H155)-SUM($AK155:AK155),ROUND(SUM($G155:H155)*$E155,2))))))</f>
        <v/>
      </c>
      <c r="AM155" s="195" t="str">
        <f>IF($C155="","",IF(I$128="","",IF(I$128="Faza inwest.",0,IF($C155=SUM($AK155:AL155),0,IF(SUM($G155:I155)-SUM($AK155:AL155)&lt;=SUM($G155:I155)*$E155,SUM($G155:I155)-SUM($AK155:AL155),ROUND(SUM($G155:I155)*$E155,2))))))</f>
        <v/>
      </c>
      <c r="AN155" s="195" t="str">
        <f>IF($C155="","",IF(J$128="","",IF(J$128="Faza inwest.",0,IF($C155=SUM($AK155:AM155),0,IF(SUM($G155:J155)-SUM($AK155:AM155)&lt;=SUM($G155:J155)*$E155,SUM($G155:J155)-SUM($AK155:AM155),ROUND(SUM($G155:J155)*$E155,2))))))</f>
        <v/>
      </c>
      <c r="AO155" s="195" t="str">
        <f>IF($C155="","",IF(K$128="","",IF(K$128="Faza inwest.",0,IF($C155=SUM($AK155:AN155),0,IF(SUM($G155:K155)-SUM($AK155:AN155)&lt;=SUM($G155:K155)*$E155,SUM($G155:K155)-SUM($AK155:AN155),ROUND(SUM($G155:K155)*$E155,2))))))</f>
        <v/>
      </c>
      <c r="AP155" s="195" t="str">
        <f>IF($C155="","",IF(L$128="","",IF(L$128="Faza inwest.",0,IF($C155=SUM($AK155:AO155),0,IF(SUM($G155:L155)-SUM($AK155:AO155)&lt;=SUM($G155:L155)*$E155,SUM($G155:L155)-SUM($AK155:AO155),ROUND(SUM($G155:L155)*$E155,2))))))</f>
        <v/>
      </c>
      <c r="AQ155" s="195" t="str">
        <f>IF($C155="","",IF(M$128="","",IF(M$128="Faza inwest.",0,IF($C155=SUM($AK155:AP155),0,IF(SUM($G155:M155)-SUM($AK155:AP155)&lt;=SUM($G155:M155)*$E155,SUM($G155:M155)-SUM($AK155:AP155),ROUND(SUM($G155:M155)*$E155,2))))))</f>
        <v/>
      </c>
      <c r="AR155" s="195" t="str">
        <f>IF($C155="","",IF(N$128="","",IF(N$128="Faza inwest.",0,IF($C155=SUM($AK155:AQ155),0,IF(SUM($G155:N155)-SUM($AK155:AQ155)&lt;=SUM($G155:N155)*$E155,SUM($G155:N155)-SUM($AK155:AQ155),ROUND(SUM($G155:N155)*$E155,2))))))</f>
        <v/>
      </c>
      <c r="AS155" s="195" t="str">
        <f>IF($C155="","",IF(O$128="","",IF(O$128="Faza inwest.",0,IF($C155=SUM($AK155:AR155),0,IF(SUM($G155:O155)-SUM($AK155:AR155)&lt;=SUM($G155:O155)*$E155,SUM($G155:O155)-SUM($AK155:AR155),ROUND(SUM($G155:O155)*$E155,2))))))</f>
        <v/>
      </c>
      <c r="AT155" s="195" t="str">
        <f>IF($C155="","",IF(P$128="","",IF(P$128="Faza inwest.",0,IF($C155=SUM($AK155:AS155),0,IF(SUM($G155:P155)-SUM($AK155:AS155)&lt;=SUM($G155:P155)*$E155,SUM($G155:P155)-SUM($AK155:AS155),ROUND(SUM($G155:P155)*$E155,2))))))</f>
        <v/>
      </c>
      <c r="AU155" s="195" t="str">
        <f>IF($C155="","",IF(Q$128="","",IF(Q$128="Faza inwest.",0,IF($C155=SUM($AK155:AT155),0,IF(SUM($G155:Q155)-SUM($AK155:AT155)&lt;=SUM($G155:Q155)*$E155,SUM($G155:Q155)-SUM($AK155:AT155),ROUND(SUM($G155:Q155)*$E155,2))))))</f>
        <v/>
      </c>
      <c r="AV155" s="195" t="str">
        <f>IF($C155="","",IF(R$128="","",IF(R$128="Faza inwest.",0,IF($C155=SUM($AK155:AU155),0,IF(SUM($G155:R155)-SUM($AK155:AU155)&lt;=SUM($G155:R155)*$E155,SUM($G155:R155)-SUM($AK155:AU155),ROUND(SUM($G155:R155)*$E155,2))))))</f>
        <v/>
      </c>
      <c r="AW155" s="195" t="str">
        <f>IF($C155="","",IF(S$128="","",IF(S$128="Faza inwest.",0,IF($C155=SUM($AK155:AV155),0,IF(SUM($G155:S155)-SUM($AK155:AV155)&lt;=SUM($G155:S155)*$E155,SUM($G155:S155)-SUM($AK155:AV155),ROUND(SUM($G155:S155)*$E155,2))))))</f>
        <v/>
      </c>
      <c r="AX155" s="195" t="str">
        <f>IF($C155="","",IF(T$128="","",IF(T$128="Faza inwest.",0,IF($C155=SUM($AK155:AW155),0,IF(SUM($G155:T155)-SUM($AK155:AW155)&lt;=SUM($G155:T155)*$E155,SUM($G155:T155)-SUM($AK155:AW155),ROUND(SUM($G155:T155)*$E155,2))))))</f>
        <v/>
      </c>
      <c r="AY155" s="195" t="str">
        <f>IF($C155="","",IF(U$128="","",IF(U$128="Faza inwest.",0,IF($C155=SUM($AK155:AX155),0,IF(SUM($G155:U155)-SUM($AK155:AX155)&lt;=SUM($G155:U155)*$E155,SUM($G155:U155)-SUM($AK155:AX155),ROUND(SUM($G155:U155)*$E155,2))))))</f>
        <v/>
      </c>
      <c r="AZ155" s="195" t="str">
        <f>IF($C155="","",IF(V$128="","",IF(V$128="Faza inwest.",0,IF($C155=SUM($AK155:AY155),0,IF(SUM($G155:V155)-SUM($AK155:AY155)&lt;=SUM($G155:V155)*$E155,SUM($G155:V155)-SUM($AK155:AY155),ROUND(SUM($G155:V155)*$E155,2))))))</f>
        <v/>
      </c>
      <c r="BA155" s="195" t="str">
        <f>IF($C155="","",IF(W$128="","",IF(W$128="Faza inwest.",0,IF($C155=SUM($AK155:AZ155),0,IF(SUM($G155:W155)-SUM($AK155:AZ155)&lt;=SUM($G155:W155)*$E155,SUM($G155:W155)-SUM($AK155:AZ155),ROUND(SUM($G155:W155)*$E155,2))))))</f>
        <v/>
      </c>
      <c r="BB155" s="195" t="str">
        <f>IF($C155="","",IF(X$128="","",IF(X$128="Faza inwest.",0,IF($C155=SUM($AK155:BA155),0,IF(SUM($G155:X155)-SUM($AK155:BA155)&lt;=SUM($G155:X155)*$E155,SUM($G155:X155)-SUM($AK155:BA155),ROUND(SUM($G155:X155)*$E155,2))))))</f>
        <v/>
      </c>
      <c r="BC155" s="195" t="str">
        <f>IF($C155="","",IF(Y$128="","",IF(Y$128="Faza inwest.",0,IF($C155=SUM($AK155:BB155),0,IF(SUM($G155:Y155)-SUM($AK155:BB155)&lt;=SUM($G155:Y155)*$E155,SUM($G155:Y155)-SUM($AK155:BB155),ROUND(SUM($G155:Y155)*$E155,2))))))</f>
        <v/>
      </c>
      <c r="BD155" s="195" t="str">
        <f>IF($C155="","",IF(Z$128="","",IF(Z$128="Faza inwest.",0,IF($C155=SUM($AK155:BC155),0,IF(SUM($G155:Z155)-SUM($AK155:BC155)&lt;=SUM($G155:Z155)*$E155,SUM($G155:Z155)-SUM($AK155:BC155),ROUND(SUM($G155:Z155)*$E155,2))))))</f>
        <v/>
      </c>
      <c r="BE155" s="195" t="str">
        <f>IF($C155="","",IF(AA$128="","",IF(AA$128="Faza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IF($C155="","",IF(AB$128="","",IF(AB$128="Faza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IF($C155="","",IF(AC$128="","",IF(AC$128="Faza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IF($C155="","",IF(AD$128="","",IF(AD$128="Faza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IF($C155="","",IF(AE$128="","",IF(AE$128="Faza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IF($C155="","",IF(AF$128="","",IF(AF$128="Faza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IF($C155="","",IF(AG$128="","",IF(AG$128="Faza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IF($C155="","",IF(AH$128="","",IF(AH$128="Faza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IF($C155="","",IF(AI$128="","",IF(AI$128="Faza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IF($C155="","",IF(AJ$128="","",IF(AJ$128="Faza inwest.",0,IF($C155=SUM($AK155:BM155),0,IF(SUM($G155:AJ155)-SUM($AK155:BM155)&lt;=SUM($G155:AJ155)*$E155,SUM($G155:AJ155)-SUM($AK155:BM155),ROUND(SUM($G155:AJ155)*$E155,2))))))</f>
        <v/>
      </c>
    </row>
    <row r="156" spans="1:66" s="70" customFormat="1">
      <c r="A156" s="94" t="str">
        <f t="shared" ref="A156" si="112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t="shared" ref="D156:E156" si="113">IF(D107="","",D107)</f>
        <v/>
      </c>
      <c r="E156" s="604" t="str">
        <f t="shared" si="113"/>
        <v/>
      </c>
      <c r="F156" s="207" t="s">
        <v>8</v>
      </c>
      <c r="G156" s="479" t="str">
        <f>IF(Dane!G123="","",Dane!G123)</f>
        <v/>
      </c>
      <c r="H156" s="479" t="str">
        <f>IF(Dane!H123="","",Dane!H123)</f>
        <v/>
      </c>
      <c r="I156" s="479" t="str">
        <f>IF(Dane!I123="","",Dane!I123)</f>
        <v/>
      </c>
      <c r="J156" s="479" t="str">
        <f>IF(Dane!J123="","",Dane!J123)</f>
        <v/>
      </c>
      <c r="K156" s="479" t="str">
        <f>IF(Dane!K123="","",Dane!K123)</f>
        <v/>
      </c>
      <c r="L156" s="479" t="str">
        <f>IF(Dane!L123="","",Dane!L123)</f>
        <v/>
      </c>
      <c r="M156" s="479" t="str">
        <f>IF(Dane!M123="","",Dane!M123)</f>
        <v/>
      </c>
      <c r="N156" s="479" t="str">
        <f>IF(Dane!N123="","",Dane!N123)</f>
        <v/>
      </c>
      <c r="O156" s="479" t="str">
        <f>IF(Dane!O123="","",Dane!O123)</f>
        <v/>
      </c>
      <c r="P156" s="479" t="str">
        <f>IF(Dane!P123="","",Dane!P123)</f>
        <v/>
      </c>
      <c r="Q156" s="479" t="str">
        <f>IF(Dane!Q123="","",Dane!Q123)</f>
        <v/>
      </c>
      <c r="R156" s="479" t="str">
        <f>IF(Dane!R123="","",Dane!R123)</f>
        <v/>
      </c>
      <c r="S156" s="479" t="str">
        <f>IF(Dane!S123="","",Dane!S123)</f>
        <v/>
      </c>
      <c r="T156" s="479" t="str">
        <f>IF(Dane!T123="","",Dane!T123)</f>
        <v/>
      </c>
      <c r="U156" s="479" t="str">
        <f>IF(Dane!U123="","",Dane!U123)</f>
        <v/>
      </c>
      <c r="V156" s="479" t="str">
        <f>IF(Dane!V123="","",Dane!V123)</f>
        <v/>
      </c>
      <c r="W156" s="479" t="str">
        <f>IF(Dane!W123="","",Dane!W123)</f>
        <v/>
      </c>
      <c r="X156" s="479" t="str">
        <f>IF(Dane!X123="","",Dane!X123)</f>
        <v/>
      </c>
      <c r="Y156" s="479" t="str">
        <f>IF(Dane!Y123="","",Dane!Y123)</f>
        <v/>
      </c>
      <c r="Z156" s="479" t="str">
        <f>IF(Dane!Z123="","",Dane!Z123)</f>
        <v/>
      </c>
      <c r="AA156" s="479" t="str">
        <f>IF(Dane!AA123="","",Dane!AA123)</f>
        <v/>
      </c>
      <c r="AB156" s="479" t="str">
        <f>IF(Dane!AB123="","",Dane!AB123)</f>
        <v/>
      </c>
      <c r="AC156" s="479" t="str">
        <f>IF(Dane!AC123="","",Dane!AC123)</f>
        <v/>
      </c>
      <c r="AD156" s="479" t="str">
        <f>IF(Dane!AD123="","",Dane!AD123)</f>
        <v/>
      </c>
      <c r="AE156" s="479" t="str">
        <f>IF(Dane!AE123="","",Dane!AE123)</f>
        <v/>
      </c>
      <c r="AF156" s="479" t="str">
        <f>IF(Dane!AF123="","",Dane!AF123)</f>
        <v/>
      </c>
      <c r="AG156" s="479" t="str">
        <f>IF(Dane!AG123="","",Dane!AG123)</f>
        <v/>
      </c>
      <c r="AH156" s="479" t="str">
        <f>IF(Dane!AH123="","",Dane!AH123)</f>
        <v/>
      </c>
      <c r="AI156" s="479" t="str">
        <f>IF(Dane!AI123="","",Dane!AI123)</f>
        <v/>
      </c>
      <c r="AJ156" s="479" t="str">
        <f>IF(Dane!AJ123="","",Dane!AJ123)</f>
        <v/>
      </c>
      <c r="AK156" s="195" t="str">
        <f>IF($C156="","",IF(H$79="","",IF(G$79="Faza inwest.",0,ROUND(SUM($G156:G156)*$E156,2))))</f>
        <v/>
      </c>
      <c r="AL156" s="195" t="str">
        <f>IF($C156="","",IF(H$128="","",IF(H$128="Faza inwest.",0,IF($C156=SUM($AK156:AK156),0,IF(SUM($G156:H156)-SUM($AK156:AK156)&lt;=SUM($G156:H156)*$E156,SUM($G156:H156)-SUM($AK156:AK156),ROUND(SUM($G156:H156)*$E156,2))))))</f>
        <v/>
      </c>
      <c r="AM156" s="195" t="str">
        <f>IF($C156="","",IF(I$128="","",IF(I$128="Faza inwest.",0,IF($C156=SUM($AK156:AL156),0,IF(SUM($G156:I156)-SUM($AK156:AL156)&lt;=SUM($G156:I156)*$E156,SUM($G156:I156)-SUM($AK156:AL156),ROUND(SUM($G156:I156)*$E156,2))))))</f>
        <v/>
      </c>
      <c r="AN156" s="195" t="str">
        <f>IF($C156="","",IF(J$128="","",IF(J$128="Faza inwest.",0,IF($C156=SUM($AK156:AM156),0,IF(SUM($G156:J156)-SUM($AK156:AM156)&lt;=SUM($G156:J156)*$E156,SUM($G156:J156)-SUM($AK156:AM156),ROUND(SUM($G156:J156)*$E156,2))))))</f>
        <v/>
      </c>
      <c r="AO156" s="195" t="str">
        <f>IF($C156="","",IF(K$128="","",IF(K$128="Faza inwest.",0,IF($C156=SUM($AK156:AN156),0,IF(SUM($G156:K156)-SUM($AK156:AN156)&lt;=SUM($G156:K156)*$E156,SUM($G156:K156)-SUM($AK156:AN156),ROUND(SUM($G156:K156)*$E156,2))))))</f>
        <v/>
      </c>
      <c r="AP156" s="195" t="str">
        <f>IF($C156="","",IF(L$128="","",IF(L$128="Faza inwest.",0,IF($C156=SUM($AK156:AO156),0,IF(SUM($G156:L156)-SUM($AK156:AO156)&lt;=SUM($G156:L156)*$E156,SUM($G156:L156)-SUM($AK156:AO156),ROUND(SUM($G156:L156)*$E156,2))))))</f>
        <v/>
      </c>
      <c r="AQ156" s="195" t="str">
        <f>IF($C156="","",IF(M$128="","",IF(M$128="Faza inwest.",0,IF($C156=SUM($AK156:AP156),0,IF(SUM($G156:M156)-SUM($AK156:AP156)&lt;=SUM($G156:M156)*$E156,SUM($G156:M156)-SUM($AK156:AP156),ROUND(SUM($G156:M156)*$E156,2))))))</f>
        <v/>
      </c>
      <c r="AR156" s="195" t="str">
        <f>IF($C156="","",IF(N$128="","",IF(N$128="Faza inwest.",0,IF($C156=SUM($AK156:AQ156),0,IF(SUM($G156:N156)-SUM($AK156:AQ156)&lt;=SUM($G156:N156)*$E156,SUM($G156:N156)-SUM($AK156:AQ156),ROUND(SUM($G156:N156)*$E156,2))))))</f>
        <v/>
      </c>
      <c r="AS156" s="195" t="str">
        <f>IF($C156="","",IF(O$128="","",IF(O$128="Faza inwest.",0,IF($C156=SUM($AK156:AR156),0,IF(SUM($G156:O156)-SUM($AK156:AR156)&lt;=SUM($G156:O156)*$E156,SUM($G156:O156)-SUM($AK156:AR156),ROUND(SUM($G156:O156)*$E156,2))))))</f>
        <v/>
      </c>
      <c r="AT156" s="195" t="str">
        <f>IF($C156="","",IF(P$128="","",IF(P$128="Faza inwest.",0,IF($C156=SUM($AK156:AS156),0,IF(SUM($G156:P156)-SUM($AK156:AS156)&lt;=SUM($G156:P156)*$E156,SUM($G156:P156)-SUM($AK156:AS156),ROUND(SUM($G156:P156)*$E156,2))))))</f>
        <v/>
      </c>
      <c r="AU156" s="195" t="str">
        <f>IF($C156="","",IF(Q$128="","",IF(Q$128="Faza inwest.",0,IF($C156=SUM($AK156:AT156),0,IF(SUM($G156:Q156)-SUM($AK156:AT156)&lt;=SUM($G156:Q156)*$E156,SUM($G156:Q156)-SUM($AK156:AT156),ROUND(SUM($G156:Q156)*$E156,2))))))</f>
        <v/>
      </c>
      <c r="AV156" s="195" t="str">
        <f>IF($C156="","",IF(R$128="","",IF(R$128="Faza inwest.",0,IF($C156=SUM($AK156:AU156),0,IF(SUM($G156:R156)-SUM($AK156:AU156)&lt;=SUM($G156:R156)*$E156,SUM($G156:R156)-SUM($AK156:AU156),ROUND(SUM($G156:R156)*$E156,2))))))</f>
        <v/>
      </c>
      <c r="AW156" s="195" t="str">
        <f>IF($C156="","",IF(S$128="","",IF(S$128="Faza inwest.",0,IF($C156=SUM($AK156:AV156),0,IF(SUM($G156:S156)-SUM($AK156:AV156)&lt;=SUM($G156:S156)*$E156,SUM($G156:S156)-SUM($AK156:AV156),ROUND(SUM($G156:S156)*$E156,2))))))</f>
        <v/>
      </c>
      <c r="AX156" s="195" t="str">
        <f>IF($C156="","",IF(T$128="","",IF(T$128="Faza inwest.",0,IF($C156=SUM($AK156:AW156),0,IF(SUM($G156:T156)-SUM($AK156:AW156)&lt;=SUM($G156:T156)*$E156,SUM($G156:T156)-SUM($AK156:AW156),ROUND(SUM($G156:T156)*$E156,2))))))</f>
        <v/>
      </c>
      <c r="AY156" s="195" t="str">
        <f>IF($C156="","",IF(U$128="","",IF(U$128="Faza inwest.",0,IF($C156=SUM($AK156:AX156),0,IF(SUM($G156:U156)-SUM($AK156:AX156)&lt;=SUM($G156:U156)*$E156,SUM($G156:U156)-SUM($AK156:AX156),ROUND(SUM($G156:U156)*$E156,2))))))</f>
        <v/>
      </c>
      <c r="AZ156" s="195" t="str">
        <f>IF($C156="","",IF(V$128="","",IF(V$128="Faza inwest.",0,IF($C156=SUM($AK156:AY156),0,IF(SUM($G156:V156)-SUM($AK156:AY156)&lt;=SUM($G156:V156)*$E156,SUM($G156:V156)-SUM($AK156:AY156),ROUND(SUM($G156:V156)*$E156,2))))))</f>
        <v/>
      </c>
      <c r="BA156" s="195" t="str">
        <f>IF($C156="","",IF(W$128="","",IF(W$128="Faza inwest.",0,IF($C156=SUM($AK156:AZ156),0,IF(SUM($G156:W156)-SUM($AK156:AZ156)&lt;=SUM($G156:W156)*$E156,SUM($G156:W156)-SUM($AK156:AZ156),ROUND(SUM($G156:W156)*$E156,2))))))</f>
        <v/>
      </c>
      <c r="BB156" s="195" t="str">
        <f>IF($C156="","",IF(X$128="","",IF(X$128="Faza inwest.",0,IF($C156=SUM($AK156:BA156),0,IF(SUM($G156:X156)-SUM($AK156:BA156)&lt;=SUM($G156:X156)*$E156,SUM($G156:X156)-SUM($AK156:BA156),ROUND(SUM($G156:X156)*$E156,2))))))</f>
        <v/>
      </c>
      <c r="BC156" s="195" t="str">
        <f>IF($C156="","",IF(Y$128="","",IF(Y$128="Faza inwest.",0,IF($C156=SUM($AK156:BB156),0,IF(SUM($G156:Y156)-SUM($AK156:BB156)&lt;=SUM($G156:Y156)*$E156,SUM($G156:Y156)-SUM($AK156:BB156),ROUND(SUM($G156:Y156)*$E156,2))))))</f>
        <v/>
      </c>
      <c r="BD156" s="195" t="str">
        <f>IF($C156="","",IF(Z$128="","",IF(Z$128="Faza inwest.",0,IF($C156=SUM($AK156:BC156),0,IF(SUM($G156:Z156)-SUM($AK156:BC156)&lt;=SUM($G156:Z156)*$E156,SUM($G156:Z156)-SUM($AK156:BC156),ROUND(SUM($G156:Z156)*$E156,2))))))</f>
        <v/>
      </c>
      <c r="BE156" s="195" t="str">
        <f>IF($C156="","",IF(AA$128="","",IF(AA$128="Faza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IF($C156="","",IF(AB$128="","",IF(AB$128="Faza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IF($C156="","",IF(AC$128="","",IF(AC$128="Faza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IF($C156="","",IF(AD$128="","",IF(AD$128="Faza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IF($C156="","",IF(AE$128="","",IF(AE$128="Faza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IF($C156="","",IF(AF$128="","",IF(AF$128="Faza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IF($C156="","",IF(AG$128="","",IF(AG$128="Faza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IF($C156="","",IF(AH$128="","",IF(AH$128="Faza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IF($C156="","",IF(AI$128="","",IF(AI$128="Faza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IF($C156="","",IF(AJ$128="","",IF(AJ$128="Faza inwest.",0,IF($C156=SUM($AK156:BM156),0,IF(SUM($G156:AJ156)-SUM($AK156:BM156)&lt;=SUM($G156:AJ156)*$E156,SUM($G156:AJ156)-SUM($AK156:BM156),ROUND(SUM($G156:AJ156)*$E156,2))))))</f>
        <v/>
      </c>
    </row>
    <row r="157" spans="1:66" s="70" customFormat="1">
      <c r="A157" s="94" t="str">
        <f t="shared" ref="A157" si="114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t="shared" ref="D157:E157" si="115">IF(D108="","",D108)</f>
        <v/>
      </c>
      <c r="E157" s="604" t="str">
        <f t="shared" si="115"/>
        <v/>
      </c>
      <c r="F157" s="207" t="s">
        <v>8</v>
      </c>
      <c r="G157" s="479" t="str">
        <f>IF(Dane!G124="","",Dane!G124)</f>
        <v/>
      </c>
      <c r="H157" s="479" t="str">
        <f>IF(Dane!H124="","",Dane!H124)</f>
        <v/>
      </c>
      <c r="I157" s="479" t="str">
        <f>IF(Dane!I124="","",Dane!I124)</f>
        <v/>
      </c>
      <c r="J157" s="479" t="str">
        <f>IF(Dane!J124="","",Dane!J124)</f>
        <v/>
      </c>
      <c r="K157" s="479" t="str">
        <f>IF(Dane!K124="","",Dane!K124)</f>
        <v/>
      </c>
      <c r="L157" s="479" t="str">
        <f>IF(Dane!L124="","",Dane!L124)</f>
        <v/>
      </c>
      <c r="M157" s="479" t="str">
        <f>IF(Dane!M124="","",Dane!M124)</f>
        <v/>
      </c>
      <c r="N157" s="479" t="str">
        <f>IF(Dane!N124="","",Dane!N124)</f>
        <v/>
      </c>
      <c r="O157" s="479" t="str">
        <f>IF(Dane!O124="","",Dane!O124)</f>
        <v/>
      </c>
      <c r="P157" s="479" t="str">
        <f>IF(Dane!P124="","",Dane!P124)</f>
        <v/>
      </c>
      <c r="Q157" s="479" t="str">
        <f>IF(Dane!Q124="","",Dane!Q124)</f>
        <v/>
      </c>
      <c r="R157" s="479" t="str">
        <f>IF(Dane!R124="","",Dane!R124)</f>
        <v/>
      </c>
      <c r="S157" s="479" t="str">
        <f>IF(Dane!S124="","",Dane!S124)</f>
        <v/>
      </c>
      <c r="T157" s="479" t="str">
        <f>IF(Dane!T124="","",Dane!T124)</f>
        <v/>
      </c>
      <c r="U157" s="479" t="str">
        <f>IF(Dane!U124="","",Dane!U124)</f>
        <v/>
      </c>
      <c r="V157" s="479" t="str">
        <f>IF(Dane!V124="","",Dane!V124)</f>
        <v/>
      </c>
      <c r="W157" s="479" t="str">
        <f>IF(Dane!W124="","",Dane!W124)</f>
        <v/>
      </c>
      <c r="X157" s="479" t="str">
        <f>IF(Dane!X124="","",Dane!X124)</f>
        <v/>
      </c>
      <c r="Y157" s="479" t="str">
        <f>IF(Dane!Y124="","",Dane!Y124)</f>
        <v/>
      </c>
      <c r="Z157" s="479" t="str">
        <f>IF(Dane!Z124="","",Dane!Z124)</f>
        <v/>
      </c>
      <c r="AA157" s="479" t="str">
        <f>IF(Dane!AA124="","",Dane!AA124)</f>
        <v/>
      </c>
      <c r="AB157" s="479" t="str">
        <f>IF(Dane!AB124="","",Dane!AB124)</f>
        <v/>
      </c>
      <c r="AC157" s="479" t="str">
        <f>IF(Dane!AC124="","",Dane!AC124)</f>
        <v/>
      </c>
      <c r="AD157" s="479" t="str">
        <f>IF(Dane!AD124="","",Dane!AD124)</f>
        <v/>
      </c>
      <c r="AE157" s="479" t="str">
        <f>IF(Dane!AE124="","",Dane!AE124)</f>
        <v/>
      </c>
      <c r="AF157" s="479" t="str">
        <f>IF(Dane!AF124="","",Dane!AF124)</f>
        <v/>
      </c>
      <c r="AG157" s="479" t="str">
        <f>IF(Dane!AG124="","",Dane!AG124)</f>
        <v/>
      </c>
      <c r="AH157" s="479" t="str">
        <f>IF(Dane!AH124="","",Dane!AH124)</f>
        <v/>
      </c>
      <c r="AI157" s="479" t="str">
        <f>IF(Dane!AI124="","",Dane!AI124)</f>
        <v/>
      </c>
      <c r="AJ157" s="479" t="str">
        <f>IF(Dane!AJ124="","",Dane!AJ124)</f>
        <v/>
      </c>
      <c r="AK157" s="195" t="str">
        <f>IF($C157="","",IF(H$79="","",IF(G$79="Faza inwest.",0,ROUND(SUM($G157:G157)*$E157,2))))</f>
        <v/>
      </c>
      <c r="AL157" s="195" t="str">
        <f>IF($C157="","",IF(H$128="","",IF(H$128="Faza inwest.",0,IF($C157=SUM($AK157:AK157),0,IF(SUM($G157:H157)-SUM($AK157:AK157)&lt;=SUM($G157:H157)*$E157,SUM($G157:H157)-SUM($AK157:AK157),ROUND(SUM($G157:H157)*$E157,2))))))</f>
        <v/>
      </c>
      <c r="AM157" s="195" t="str">
        <f>IF($C157="","",IF(I$128="","",IF(I$128="Faza inwest.",0,IF($C157=SUM($AK157:AL157),0,IF(SUM($G157:I157)-SUM($AK157:AL157)&lt;=SUM($G157:I157)*$E157,SUM($G157:I157)-SUM($AK157:AL157),ROUND(SUM($G157:I157)*$E157,2))))))</f>
        <v/>
      </c>
      <c r="AN157" s="195" t="str">
        <f>IF($C157="","",IF(J$128="","",IF(J$128="Faza inwest.",0,IF($C157=SUM($AK157:AM157),0,IF(SUM($G157:J157)-SUM($AK157:AM157)&lt;=SUM($G157:J157)*$E157,SUM($G157:J157)-SUM($AK157:AM157),ROUND(SUM($G157:J157)*$E157,2))))))</f>
        <v/>
      </c>
      <c r="AO157" s="195" t="str">
        <f>IF($C157="","",IF(K$128="","",IF(K$128="Faza inwest.",0,IF($C157=SUM($AK157:AN157),0,IF(SUM($G157:K157)-SUM($AK157:AN157)&lt;=SUM($G157:K157)*$E157,SUM($G157:K157)-SUM($AK157:AN157),ROUND(SUM($G157:K157)*$E157,2))))))</f>
        <v/>
      </c>
      <c r="AP157" s="195" t="str">
        <f>IF($C157="","",IF(L$128="","",IF(L$128="Faza inwest.",0,IF($C157=SUM($AK157:AO157),0,IF(SUM($G157:L157)-SUM($AK157:AO157)&lt;=SUM($G157:L157)*$E157,SUM($G157:L157)-SUM($AK157:AO157),ROUND(SUM($G157:L157)*$E157,2))))))</f>
        <v/>
      </c>
      <c r="AQ157" s="195" t="str">
        <f>IF($C157="","",IF(M$128="","",IF(M$128="Faza inwest.",0,IF($C157=SUM($AK157:AP157),0,IF(SUM($G157:M157)-SUM($AK157:AP157)&lt;=SUM($G157:M157)*$E157,SUM($G157:M157)-SUM($AK157:AP157),ROUND(SUM($G157:M157)*$E157,2))))))</f>
        <v/>
      </c>
      <c r="AR157" s="195" t="str">
        <f>IF($C157="","",IF(N$128="","",IF(N$128="Faza inwest.",0,IF($C157=SUM($AK157:AQ157),0,IF(SUM($G157:N157)-SUM($AK157:AQ157)&lt;=SUM($G157:N157)*$E157,SUM($G157:N157)-SUM($AK157:AQ157),ROUND(SUM($G157:N157)*$E157,2))))))</f>
        <v/>
      </c>
      <c r="AS157" s="195" t="str">
        <f>IF($C157="","",IF(O$128="","",IF(O$128="Faza inwest.",0,IF($C157=SUM($AK157:AR157),0,IF(SUM($G157:O157)-SUM($AK157:AR157)&lt;=SUM($G157:O157)*$E157,SUM($G157:O157)-SUM($AK157:AR157),ROUND(SUM($G157:O157)*$E157,2))))))</f>
        <v/>
      </c>
      <c r="AT157" s="195" t="str">
        <f>IF($C157="","",IF(P$128="","",IF(P$128="Faza inwest.",0,IF($C157=SUM($AK157:AS157),0,IF(SUM($G157:P157)-SUM($AK157:AS157)&lt;=SUM($G157:P157)*$E157,SUM($G157:P157)-SUM($AK157:AS157),ROUND(SUM($G157:P157)*$E157,2))))))</f>
        <v/>
      </c>
      <c r="AU157" s="195" t="str">
        <f>IF($C157="","",IF(Q$128="","",IF(Q$128="Faza inwest.",0,IF($C157=SUM($AK157:AT157),0,IF(SUM($G157:Q157)-SUM($AK157:AT157)&lt;=SUM($G157:Q157)*$E157,SUM($G157:Q157)-SUM($AK157:AT157),ROUND(SUM($G157:Q157)*$E157,2))))))</f>
        <v/>
      </c>
      <c r="AV157" s="195" t="str">
        <f>IF($C157="","",IF(R$128="","",IF(R$128="Faza inwest.",0,IF($C157=SUM($AK157:AU157),0,IF(SUM($G157:R157)-SUM($AK157:AU157)&lt;=SUM($G157:R157)*$E157,SUM($G157:R157)-SUM($AK157:AU157),ROUND(SUM($G157:R157)*$E157,2))))))</f>
        <v/>
      </c>
      <c r="AW157" s="195" t="str">
        <f>IF($C157="","",IF(S$128="","",IF(S$128="Faza inwest.",0,IF($C157=SUM($AK157:AV157),0,IF(SUM($G157:S157)-SUM($AK157:AV157)&lt;=SUM($G157:S157)*$E157,SUM($G157:S157)-SUM($AK157:AV157),ROUND(SUM($G157:S157)*$E157,2))))))</f>
        <v/>
      </c>
      <c r="AX157" s="195" t="str">
        <f>IF($C157="","",IF(T$128="","",IF(T$128="Faza inwest.",0,IF($C157=SUM($AK157:AW157),0,IF(SUM($G157:T157)-SUM($AK157:AW157)&lt;=SUM($G157:T157)*$E157,SUM($G157:T157)-SUM($AK157:AW157),ROUND(SUM($G157:T157)*$E157,2))))))</f>
        <v/>
      </c>
      <c r="AY157" s="195" t="str">
        <f>IF($C157="","",IF(U$128="","",IF(U$128="Faza inwest.",0,IF($C157=SUM($AK157:AX157),0,IF(SUM($G157:U157)-SUM($AK157:AX157)&lt;=SUM($G157:U157)*$E157,SUM($G157:U157)-SUM($AK157:AX157),ROUND(SUM($G157:U157)*$E157,2))))))</f>
        <v/>
      </c>
      <c r="AZ157" s="195" t="str">
        <f>IF($C157="","",IF(V$128="","",IF(V$128="Faza inwest.",0,IF($C157=SUM($AK157:AY157),0,IF(SUM($G157:V157)-SUM($AK157:AY157)&lt;=SUM($G157:V157)*$E157,SUM($G157:V157)-SUM($AK157:AY157),ROUND(SUM($G157:V157)*$E157,2))))))</f>
        <v/>
      </c>
      <c r="BA157" s="195" t="str">
        <f>IF($C157="","",IF(W$128="","",IF(W$128="Faza inwest.",0,IF($C157=SUM($AK157:AZ157),0,IF(SUM($G157:W157)-SUM($AK157:AZ157)&lt;=SUM($G157:W157)*$E157,SUM($G157:W157)-SUM($AK157:AZ157),ROUND(SUM($G157:W157)*$E157,2))))))</f>
        <v/>
      </c>
      <c r="BB157" s="195" t="str">
        <f>IF($C157="","",IF(X$128="","",IF(X$128="Faza inwest.",0,IF($C157=SUM($AK157:BA157),0,IF(SUM($G157:X157)-SUM($AK157:BA157)&lt;=SUM($G157:X157)*$E157,SUM($G157:X157)-SUM($AK157:BA157),ROUND(SUM($G157:X157)*$E157,2))))))</f>
        <v/>
      </c>
      <c r="BC157" s="195" t="str">
        <f>IF($C157="","",IF(Y$128="","",IF(Y$128="Faza inwest.",0,IF($C157=SUM($AK157:BB157),0,IF(SUM($G157:Y157)-SUM($AK157:BB157)&lt;=SUM($G157:Y157)*$E157,SUM($G157:Y157)-SUM($AK157:BB157),ROUND(SUM($G157:Y157)*$E157,2))))))</f>
        <v/>
      </c>
      <c r="BD157" s="195" t="str">
        <f>IF($C157="","",IF(Z$128="","",IF(Z$128="Faza inwest.",0,IF($C157=SUM($AK157:BC157),0,IF(SUM($G157:Z157)-SUM($AK157:BC157)&lt;=SUM($G157:Z157)*$E157,SUM($G157:Z157)-SUM($AK157:BC157),ROUND(SUM($G157:Z157)*$E157,2))))))</f>
        <v/>
      </c>
      <c r="BE157" s="195" t="str">
        <f>IF($C157="","",IF(AA$128="","",IF(AA$128="Faza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IF($C157="","",IF(AB$128="","",IF(AB$128="Faza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IF($C157="","",IF(AC$128="","",IF(AC$128="Faza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IF($C157="","",IF(AD$128="","",IF(AD$128="Faza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IF($C157="","",IF(AE$128="","",IF(AE$128="Faza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IF($C157="","",IF(AF$128="","",IF(AF$128="Faza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IF($C157="","",IF(AG$128="","",IF(AG$128="Faza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IF($C157="","",IF(AH$128="","",IF(AH$128="Faza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IF($C157="","",IF(AI$128="","",IF(AI$128="Faza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IF($C157="","",IF(AJ$128="","",IF(AJ$128="Faza inwest.",0,IF($C157=SUM($AK157:BM157),0,IF(SUM($G157:AJ157)-SUM($AK157:BM157)&lt;=SUM($G157:AJ157)*$E157,SUM($G157:AJ157)-SUM($AK157:BM157),ROUND(SUM($G157:AJ157)*$E157,2))))))</f>
        <v/>
      </c>
    </row>
    <row r="158" spans="1:66" s="70" customFormat="1">
      <c r="A158" s="94" t="str">
        <f t="shared" ref="A158" si="116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t="shared" ref="D158:E158" si="117">IF(D109="","",D109)</f>
        <v/>
      </c>
      <c r="E158" s="604" t="str">
        <f t="shared" si="117"/>
        <v/>
      </c>
      <c r="F158" s="207" t="s">
        <v>8</v>
      </c>
      <c r="G158" s="479" t="str">
        <f>IF(Dane!G125="","",Dane!G125)</f>
        <v/>
      </c>
      <c r="H158" s="479" t="str">
        <f>IF(Dane!H125="","",Dane!H125)</f>
        <v/>
      </c>
      <c r="I158" s="479" t="str">
        <f>IF(Dane!I125="","",Dane!I125)</f>
        <v/>
      </c>
      <c r="J158" s="479" t="str">
        <f>IF(Dane!J125="","",Dane!J125)</f>
        <v/>
      </c>
      <c r="K158" s="479" t="str">
        <f>IF(Dane!K125="","",Dane!K125)</f>
        <v/>
      </c>
      <c r="L158" s="479" t="str">
        <f>IF(Dane!L125="","",Dane!L125)</f>
        <v/>
      </c>
      <c r="M158" s="479" t="str">
        <f>IF(Dane!M125="","",Dane!M125)</f>
        <v/>
      </c>
      <c r="N158" s="479" t="str">
        <f>IF(Dane!N125="","",Dane!N125)</f>
        <v/>
      </c>
      <c r="O158" s="479" t="str">
        <f>IF(Dane!O125="","",Dane!O125)</f>
        <v/>
      </c>
      <c r="P158" s="479" t="str">
        <f>IF(Dane!P125="","",Dane!P125)</f>
        <v/>
      </c>
      <c r="Q158" s="479" t="str">
        <f>IF(Dane!Q125="","",Dane!Q125)</f>
        <v/>
      </c>
      <c r="R158" s="479" t="str">
        <f>IF(Dane!R125="","",Dane!R125)</f>
        <v/>
      </c>
      <c r="S158" s="479" t="str">
        <f>IF(Dane!S125="","",Dane!S125)</f>
        <v/>
      </c>
      <c r="T158" s="479" t="str">
        <f>IF(Dane!T125="","",Dane!T125)</f>
        <v/>
      </c>
      <c r="U158" s="479" t="str">
        <f>IF(Dane!U125="","",Dane!U125)</f>
        <v/>
      </c>
      <c r="V158" s="479" t="str">
        <f>IF(Dane!V125="","",Dane!V125)</f>
        <v/>
      </c>
      <c r="W158" s="479" t="str">
        <f>IF(Dane!W125="","",Dane!W125)</f>
        <v/>
      </c>
      <c r="X158" s="479" t="str">
        <f>IF(Dane!X125="","",Dane!X125)</f>
        <v/>
      </c>
      <c r="Y158" s="479" t="str">
        <f>IF(Dane!Y125="","",Dane!Y125)</f>
        <v/>
      </c>
      <c r="Z158" s="479" t="str">
        <f>IF(Dane!Z125="","",Dane!Z125)</f>
        <v/>
      </c>
      <c r="AA158" s="479" t="str">
        <f>IF(Dane!AA125="","",Dane!AA125)</f>
        <v/>
      </c>
      <c r="AB158" s="479" t="str">
        <f>IF(Dane!AB125="","",Dane!AB125)</f>
        <v/>
      </c>
      <c r="AC158" s="479" t="str">
        <f>IF(Dane!AC125="","",Dane!AC125)</f>
        <v/>
      </c>
      <c r="AD158" s="479" t="str">
        <f>IF(Dane!AD125="","",Dane!AD125)</f>
        <v/>
      </c>
      <c r="AE158" s="479" t="str">
        <f>IF(Dane!AE125="","",Dane!AE125)</f>
        <v/>
      </c>
      <c r="AF158" s="479" t="str">
        <f>IF(Dane!AF125="","",Dane!AF125)</f>
        <v/>
      </c>
      <c r="AG158" s="479" t="str">
        <f>IF(Dane!AG125="","",Dane!AG125)</f>
        <v/>
      </c>
      <c r="AH158" s="479" t="str">
        <f>IF(Dane!AH125="","",Dane!AH125)</f>
        <v/>
      </c>
      <c r="AI158" s="479" t="str">
        <f>IF(Dane!AI125="","",Dane!AI125)</f>
        <v/>
      </c>
      <c r="AJ158" s="479" t="str">
        <f>IF(Dane!AJ125="","",Dane!AJ125)</f>
        <v/>
      </c>
      <c r="AK158" s="195" t="str">
        <f>IF($C158="","",IF(H$79="","",IF(G$79="Faza inwest.",0,ROUND(SUM($G158:G158)*$E158,2))))</f>
        <v/>
      </c>
      <c r="AL158" s="195" t="str">
        <f>IF($C158="","",IF(H$128="","",IF(H$128="Faza inwest.",0,IF($C158=SUM($AK158:AK158),0,IF(SUM($G158:H158)-SUM($AK158:AK158)&lt;=SUM($G158:H158)*$E158,SUM($G158:H158)-SUM($AK158:AK158),ROUND(SUM($G158:H158)*$E158,2))))))</f>
        <v/>
      </c>
      <c r="AM158" s="195" t="str">
        <f>IF($C158="","",IF(I$128="","",IF(I$128="Faza inwest.",0,IF($C158=SUM($AK158:AL158),0,IF(SUM($G158:I158)-SUM($AK158:AL158)&lt;=SUM($G158:I158)*$E158,SUM($G158:I158)-SUM($AK158:AL158),ROUND(SUM($G158:I158)*$E158,2))))))</f>
        <v/>
      </c>
      <c r="AN158" s="195" t="str">
        <f>IF($C158="","",IF(J$128="","",IF(J$128="Faza inwest.",0,IF($C158=SUM($AK158:AM158),0,IF(SUM($G158:J158)-SUM($AK158:AM158)&lt;=SUM($G158:J158)*$E158,SUM($G158:J158)-SUM($AK158:AM158),ROUND(SUM($G158:J158)*$E158,2))))))</f>
        <v/>
      </c>
      <c r="AO158" s="195" t="str">
        <f>IF($C158="","",IF(K$128="","",IF(K$128="Faza inwest.",0,IF($C158=SUM($AK158:AN158),0,IF(SUM($G158:K158)-SUM($AK158:AN158)&lt;=SUM($G158:K158)*$E158,SUM($G158:K158)-SUM($AK158:AN158),ROUND(SUM($G158:K158)*$E158,2))))))</f>
        <v/>
      </c>
      <c r="AP158" s="195" t="str">
        <f>IF($C158="","",IF(L$128="","",IF(L$128="Faza inwest.",0,IF($C158=SUM($AK158:AO158),0,IF(SUM($G158:L158)-SUM($AK158:AO158)&lt;=SUM($G158:L158)*$E158,SUM($G158:L158)-SUM($AK158:AO158),ROUND(SUM($G158:L158)*$E158,2))))))</f>
        <v/>
      </c>
      <c r="AQ158" s="195" t="str">
        <f>IF($C158="","",IF(M$128="","",IF(M$128="Faza inwest.",0,IF($C158=SUM($AK158:AP158),0,IF(SUM($G158:M158)-SUM($AK158:AP158)&lt;=SUM($G158:M158)*$E158,SUM($G158:M158)-SUM($AK158:AP158),ROUND(SUM($G158:M158)*$E158,2))))))</f>
        <v/>
      </c>
      <c r="AR158" s="195" t="str">
        <f>IF($C158="","",IF(N$128="","",IF(N$128="Faza inwest.",0,IF($C158=SUM($AK158:AQ158),0,IF(SUM($G158:N158)-SUM($AK158:AQ158)&lt;=SUM($G158:N158)*$E158,SUM($G158:N158)-SUM($AK158:AQ158),ROUND(SUM($G158:N158)*$E158,2))))))</f>
        <v/>
      </c>
      <c r="AS158" s="195" t="str">
        <f>IF($C158="","",IF(O$128="","",IF(O$128="Faza inwest.",0,IF($C158=SUM($AK158:AR158),0,IF(SUM($G158:O158)-SUM($AK158:AR158)&lt;=SUM($G158:O158)*$E158,SUM($G158:O158)-SUM($AK158:AR158),ROUND(SUM($G158:O158)*$E158,2))))))</f>
        <v/>
      </c>
      <c r="AT158" s="195" t="str">
        <f>IF($C158="","",IF(P$128="","",IF(P$128="Faza inwest.",0,IF($C158=SUM($AK158:AS158),0,IF(SUM($G158:P158)-SUM($AK158:AS158)&lt;=SUM($G158:P158)*$E158,SUM($G158:P158)-SUM($AK158:AS158),ROUND(SUM($G158:P158)*$E158,2))))))</f>
        <v/>
      </c>
      <c r="AU158" s="195" t="str">
        <f>IF($C158="","",IF(Q$128="","",IF(Q$128="Faza inwest.",0,IF($C158=SUM($AK158:AT158),0,IF(SUM($G158:Q158)-SUM($AK158:AT158)&lt;=SUM($G158:Q158)*$E158,SUM($G158:Q158)-SUM($AK158:AT158),ROUND(SUM($G158:Q158)*$E158,2))))))</f>
        <v/>
      </c>
      <c r="AV158" s="195" t="str">
        <f>IF($C158="","",IF(R$128="","",IF(R$128="Faza inwest.",0,IF($C158=SUM($AK158:AU158),0,IF(SUM($G158:R158)-SUM($AK158:AU158)&lt;=SUM($G158:R158)*$E158,SUM($G158:R158)-SUM($AK158:AU158),ROUND(SUM($G158:R158)*$E158,2))))))</f>
        <v/>
      </c>
      <c r="AW158" s="195" t="str">
        <f>IF($C158="","",IF(S$128="","",IF(S$128="Faza inwest.",0,IF($C158=SUM($AK158:AV158),0,IF(SUM($G158:S158)-SUM($AK158:AV158)&lt;=SUM($G158:S158)*$E158,SUM($G158:S158)-SUM($AK158:AV158),ROUND(SUM($G158:S158)*$E158,2))))))</f>
        <v/>
      </c>
      <c r="AX158" s="195" t="str">
        <f>IF($C158="","",IF(T$128="","",IF(T$128="Faza inwest.",0,IF($C158=SUM($AK158:AW158),0,IF(SUM($G158:T158)-SUM($AK158:AW158)&lt;=SUM($G158:T158)*$E158,SUM($G158:T158)-SUM($AK158:AW158),ROUND(SUM($G158:T158)*$E158,2))))))</f>
        <v/>
      </c>
      <c r="AY158" s="195" t="str">
        <f>IF($C158="","",IF(U$128="","",IF(U$128="Faza inwest.",0,IF($C158=SUM($AK158:AX158),0,IF(SUM($G158:U158)-SUM($AK158:AX158)&lt;=SUM($G158:U158)*$E158,SUM($G158:U158)-SUM($AK158:AX158),ROUND(SUM($G158:U158)*$E158,2))))))</f>
        <v/>
      </c>
      <c r="AZ158" s="195" t="str">
        <f>IF($C158="","",IF(V$128="","",IF(V$128="Faza inwest.",0,IF($C158=SUM($AK158:AY158),0,IF(SUM($G158:V158)-SUM($AK158:AY158)&lt;=SUM($G158:V158)*$E158,SUM($G158:V158)-SUM($AK158:AY158),ROUND(SUM($G158:V158)*$E158,2))))))</f>
        <v/>
      </c>
      <c r="BA158" s="195" t="str">
        <f>IF($C158="","",IF(W$128="","",IF(W$128="Faza inwest.",0,IF($C158=SUM($AK158:AZ158),0,IF(SUM($G158:W158)-SUM($AK158:AZ158)&lt;=SUM($G158:W158)*$E158,SUM($G158:W158)-SUM($AK158:AZ158),ROUND(SUM($G158:W158)*$E158,2))))))</f>
        <v/>
      </c>
      <c r="BB158" s="195" t="str">
        <f>IF($C158="","",IF(X$128="","",IF(X$128="Faza inwest.",0,IF($C158=SUM($AK158:BA158),0,IF(SUM($G158:X158)-SUM($AK158:BA158)&lt;=SUM($G158:X158)*$E158,SUM($G158:X158)-SUM($AK158:BA158),ROUND(SUM($G158:X158)*$E158,2))))))</f>
        <v/>
      </c>
      <c r="BC158" s="195" t="str">
        <f>IF($C158="","",IF(Y$128="","",IF(Y$128="Faza inwest.",0,IF($C158=SUM($AK158:BB158),0,IF(SUM($G158:Y158)-SUM($AK158:BB158)&lt;=SUM($G158:Y158)*$E158,SUM($G158:Y158)-SUM($AK158:BB158),ROUND(SUM($G158:Y158)*$E158,2))))))</f>
        <v/>
      </c>
      <c r="BD158" s="195" t="str">
        <f>IF($C158="","",IF(Z$128="","",IF(Z$128="Faza inwest.",0,IF($C158=SUM($AK158:BC158),0,IF(SUM($G158:Z158)-SUM($AK158:BC158)&lt;=SUM($G158:Z158)*$E158,SUM($G158:Z158)-SUM($AK158:BC158),ROUND(SUM($G158:Z158)*$E158,2))))))</f>
        <v/>
      </c>
      <c r="BE158" s="195" t="str">
        <f>IF($C158="","",IF(AA$128="","",IF(AA$128="Faza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IF($C158="","",IF(AB$128="","",IF(AB$128="Faza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IF($C158="","",IF(AC$128="","",IF(AC$128="Faza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IF($C158="","",IF(AD$128="","",IF(AD$128="Faza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IF($C158="","",IF(AE$128="","",IF(AE$128="Faza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IF($C158="","",IF(AF$128="","",IF(AF$128="Faza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IF($C158="","",IF(AG$128="","",IF(AG$128="Faza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IF($C158="","",IF(AH$128="","",IF(AH$128="Faza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IF($C158="","",IF(AI$128="","",IF(AI$128="Faza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IF($C158="","",IF(AJ$128="","",IF(AJ$128="Faza inwest.",0,IF($C158=SUM($AK158:BM158),0,IF(SUM($G158:AJ158)-SUM($AK158:BM158)&lt;=SUM($G158:AJ158)*$E158,SUM($G158:AJ158)-SUM($AK158:BM158),ROUND(SUM($G158:AJ158)*$E158,2))))))</f>
        <v/>
      </c>
    </row>
    <row r="159" spans="1:66" s="70" customFormat="1">
      <c r="A159" s="94" t="str">
        <f t="shared" ref="A159" si="118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t="shared" ref="D159:E159" si="119">IF(D110="","",D110)</f>
        <v/>
      </c>
      <c r="E159" s="604" t="str">
        <f t="shared" si="119"/>
        <v/>
      </c>
      <c r="F159" s="207" t="s">
        <v>8</v>
      </c>
      <c r="G159" s="479" t="str">
        <f>IF(Dane!G126="","",Dane!G126)</f>
        <v/>
      </c>
      <c r="H159" s="479" t="str">
        <f>IF(Dane!H126="","",Dane!H126)</f>
        <v/>
      </c>
      <c r="I159" s="479" t="str">
        <f>IF(Dane!I126="","",Dane!I126)</f>
        <v/>
      </c>
      <c r="J159" s="479" t="str">
        <f>IF(Dane!J126="","",Dane!J126)</f>
        <v/>
      </c>
      <c r="K159" s="479" t="str">
        <f>IF(Dane!K126="","",Dane!K126)</f>
        <v/>
      </c>
      <c r="L159" s="479" t="str">
        <f>IF(Dane!L126="","",Dane!L126)</f>
        <v/>
      </c>
      <c r="M159" s="479" t="str">
        <f>IF(Dane!M126="","",Dane!M126)</f>
        <v/>
      </c>
      <c r="N159" s="479" t="str">
        <f>IF(Dane!N126="","",Dane!N126)</f>
        <v/>
      </c>
      <c r="O159" s="479" t="str">
        <f>IF(Dane!O126="","",Dane!O126)</f>
        <v/>
      </c>
      <c r="P159" s="479" t="str">
        <f>IF(Dane!P126="","",Dane!P126)</f>
        <v/>
      </c>
      <c r="Q159" s="479" t="str">
        <f>IF(Dane!Q126="","",Dane!Q126)</f>
        <v/>
      </c>
      <c r="R159" s="479" t="str">
        <f>IF(Dane!R126="","",Dane!R126)</f>
        <v/>
      </c>
      <c r="S159" s="479" t="str">
        <f>IF(Dane!S126="","",Dane!S126)</f>
        <v/>
      </c>
      <c r="T159" s="479" t="str">
        <f>IF(Dane!T126="","",Dane!T126)</f>
        <v/>
      </c>
      <c r="U159" s="479" t="str">
        <f>IF(Dane!U126="","",Dane!U126)</f>
        <v/>
      </c>
      <c r="V159" s="479" t="str">
        <f>IF(Dane!V126="","",Dane!V126)</f>
        <v/>
      </c>
      <c r="W159" s="479" t="str">
        <f>IF(Dane!W126="","",Dane!W126)</f>
        <v/>
      </c>
      <c r="X159" s="479" t="str">
        <f>IF(Dane!X126="","",Dane!X126)</f>
        <v/>
      </c>
      <c r="Y159" s="479" t="str">
        <f>IF(Dane!Y126="","",Dane!Y126)</f>
        <v/>
      </c>
      <c r="Z159" s="479" t="str">
        <f>IF(Dane!Z126="","",Dane!Z126)</f>
        <v/>
      </c>
      <c r="AA159" s="479" t="str">
        <f>IF(Dane!AA126="","",Dane!AA126)</f>
        <v/>
      </c>
      <c r="AB159" s="479" t="str">
        <f>IF(Dane!AB126="","",Dane!AB126)</f>
        <v/>
      </c>
      <c r="AC159" s="479" t="str">
        <f>IF(Dane!AC126="","",Dane!AC126)</f>
        <v/>
      </c>
      <c r="AD159" s="479" t="str">
        <f>IF(Dane!AD126="","",Dane!AD126)</f>
        <v/>
      </c>
      <c r="AE159" s="479" t="str">
        <f>IF(Dane!AE126="","",Dane!AE126)</f>
        <v/>
      </c>
      <c r="AF159" s="479" t="str">
        <f>IF(Dane!AF126="","",Dane!AF126)</f>
        <v/>
      </c>
      <c r="AG159" s="479" t="str">
        <f>IF(Dane!AG126="","",Dane!AG126)</f>
        <v/>
      </c>
      <c r="AH159" s="479" t="str">
        <f>IF(Dane!AH126="","",Dane!AH126)</f>
        <v/>
      </c>
      <c r="AI159" s="479" t="str">
        <f>IF(Dane!AI126="","",Dane!AI126)</f>
        <v/>
      </c>
      <c r="AJ159" s="479" t="str">
        <f>IF(Dane!AJ126="","",Dane!AJ126)</f>
        <v/>
      </c>
      <c r="AK159" s="195" t="str">
        <f>IF($C159="","",IF(H$79="","",IF(G$79="Faza inwest.",0,ROUND(SUM($G159:G159)*$E159,2))))</f>
        <v/>
      </c>
      <c r="AL159" s="195" t="str">
        <f>IF($C159="","",IF(H$128="","",IF(H$128="Faza inwest.",0,IF($C159=SUM($AK159:AK159),0,IF(SUM($G159:H159)-SUM($AK159:AK159)&lt;=SUM($G159:H159)*$E159,SUM($G159:H159)-SUM($AK159:AK159),ROUND(SUM($G159:H159)*$E159,2))))))</f>
        <v/>
      </c>
      <c r="AM159" s="195" t="str">
        <f>IF($C159="","",IF(I$128="","",IF(I$128="Faza inwest.",0,IF($C159=SUM($AK159:AL159),0,IF(SUM($G159:I159)-SUM($AK159:AL159)&lt;=SUM($G159:I159)*$E159,SUM($G159:I159)-SUM($AK159:AL159),ROUND(SUM($G159:I159)*$E159,2))))))</f>
        <v/>
      </c>
      <c r="AN159" s="195" t="str">
        <f>IF($C159="","",IF(J$128="","",IF(J$128="Faza inwest.",0,IF($C159=SUM($AK159:AM159),0,IF(SUM($G159:J159)-SUM($AK159:AM159)&lt;=SUM($G159:J159)*$E159,SUM($G159:J159)-SUM($AK159:AM159),ROUND(SUM($G159:J159)*$E159,2))))))</f>
        <v/>
      </c>
      <c r="AO159" s="195" t="str">
        <f>IF($C159="","",IF(K$128="","",IF(K$128="Faza inwest.",0,IF($C159=SUM($AK159:AN159),0,IF(SUM($G159:K159)-SUM($AK159:AN159)&lt;=SUM($G159:K159)*$E159,SUM($G159:K159)-SUM($AK159:AN159),ROUND(SUM($G159:K159)*$E159,2))))))</f>
        <v/>
      </c>
      <c r="AP159" s="195" t="str">
        <f>IF($C159="","",IF(L$128="","",IF(L$128="Faza inwest.",0,IF($C159=SUM($AK159:AO159),0,IF(SUM($G159:L159)-SUM($AK159:AO159)&lt;=SUM($G159:L159)*$E159,SUM($G159:L159)-SUM($AK159:AO159),ROUND(SUM($G159:L159)*$E159,2))))))</f>
        <v/>
      </c>
      <c r="AQ159" s="195" t="str">
        <f>IF($C159="","",IF(M$128="","",IF(M$128="Faza inwest.",0,IF($C159=SUM($AK159:AP159),0,IF(SUM($G159:M159)-SUM($AK159:AP159)&lt;=SUM($G159:M159)*$E159,SUM($G159:M159)-SUM($AK159:AP159),ROUND(SUM($G159:M159)*$E159,2))))))</f>
        <v/>
      </c>
      <c r="AR159" s="195" t="str">
        <f>IF($C159="","",IF(N$128="","",IF(N$128="Faza inwest.",0,IF($C159=SUM($AK159:AQ159),0,IF(SUM($G159:N159)-SUM($AK159:AQ159)&lt;=SUM($G159:N159)*$E159,SUM($G159:N159)-SUM($AK159:AQ159),ROUND(SUM($G159:N159)*$E159,2))))))</f>
        <v/>
      </c>
      <c r="AS159" s="195" t="str">
        <f>IF($C159="","",IF(O$128="","",IF(O$128="Faza inwest.",0,IF($C159=SUM($AK159:AR159),0,IF(SUM($G159:O159)-SUM($AK159:AR159)&lt;=SUM($G159:O159)*$E159,SUM($G159:O159)-SUM($AK159:AR159),ROUND(SUM($G159:O159)*$E159,2))))))</f>
        <v/>
      </c>
      <c r="AT159" s="195" t="str">
        <f>IF($C159="","",IF(P$128="","",IF(P$128="Faza inwest.",0,IF($C159=SUM($AK159:AS159),0,IF(SUM($G159:P159)-SUM($AK159:AS159)&lt;=SUM($G159:P159)*$E159,SUM($G159:P159)-SUM($AK159:AS159),ROUND(SUM($G159:P159)*$E159,2))))))</f>
        <v/>
      </c>
      <c r="AU159" s="195" t="str">
        <f>IF($C159="","",IF(Q$128="","",IF(Q$128="Faza inwest.",0,IF($C159=SUM($AK159:AT159),0,IF(SUM($G159:Q159)-SUM($AK159:AT159)&lt;=SUM($G159:Q159)*$E159,SUM($G159:Q159)-SUM($AK159:AT159),ROUND(SUM($G159:Q159)*$E159,2))))))</f>
        <v/>
      </c>
      <c r="AV159" s="195" t="str">
        <f>IF($C159="","",IF(R$128="","",IF(R$128="Faza inwest.",0,IF($C159=SUM($AK159:AU159),0,IF(SUM($G159:R159)-SUM($AK159:AU159)&lt;=SUM($G159:R159)*$E159,SUM($G159:R159)-SUM($AK159:AU159),ROUND(SUM($G159:R159)*$E159,2))))))</f>
        <v/>
      </c>
      <c r="AW159" s="195" t="str">
        <f>IF($C159="","",IF(S$128="","",IF(S$128="Faza inwest.",0,IF($C159=SUM($AK159:AV159),0,IF(SUM($G159:S159)-SUM($AK159:AV159)&lt;=SUM($G159:S159)*$E159,SUM($G159:S159)-SUM($AK159:AV159),ROUND(SUM($G159:S159)*$E159,2))))))</f>
        <v/>
      </c>
      <c r="AX159" s="195" t="str">
        <f>IF($C159="","",IF(T$128="","",IF(T$128="Faza inwest.",0,IF($C159=SUM($AK159:AW159),0,IF(SUM($G159:T159)-SUM($AK159:AW159)&lt;=SUM($G159:T159)*$E159,SUM($G159:T159)-SUM($AK159:AW159),ROUND(SUM($G159:T159)*$E159,2))))))</f>
        <v/>
      </c>
      <c r="AY159" s="195" t="str">
        <f>IF($C159="","",IF(U$128="","",IF(U$128="Faza inwest.",0,IF($C159=SUM($AK159:AX159),0,IF(SUM($G159:U159)-SUM($AK159:AX159)&lt;=SUM($G159:U159)*$E159,SUM($G159:U159)-SUM($AK159:AX159),ROUND(SUM($G159:U159)*$E159,2))))))</f>
        <v/>
      </c>
      <c r="AZ159" s="195" t="str">
        <f>IF($C159="","",IF(V$128="","",IF(V$128="Faza inwest.",0,IF($C159=SUM($AK159:AY159),0,IF(SUM($G159:V159)-SUM($AK159:AY159)&lt;=SUM($G159:V159)*$E159,SUM($G159:V159)-SUM($AK159:AY159),ROUND(SUM($G159:V159)*$E159,2))))))</f>
        <v/>
      </c>
      <c r="BA159" s="195" t="str">
        <f>IF($C159="","",IF(W$128="","",IF(W$128="Faza inwest.",0,IF($C159=SUM($AK159:AZ159),0,IF(SUM($G159:W159)-SUM($AK159:AZ159)&lt;=SUM($G159:W159)*$E159,SUM($G159:W159)-SUM($AK159:AZ159),ROUND(SUM($G159:W159)*$E159,2))))))</f>
        <v/>
      </c>
      <c r="BB159" s="195" t="str">
        <f>IF($C159="","",IF(X$128="","",IF(X$128="Faza inwest.",0,IF($C159=SUM($AK159:BA159),0,IF(SUM($G159:X159)-SUM($AK159:BA159)&lt;=SUM($G159:X159)*$E159,SUM($G159:X159)-SUM($AK159:BA159),ROUND(SUM($G159:X159)*$E159,2))))))</f>
        <v/>
      </c>
      <c r="BC159" s="195" t="str">
        <f>IF($C159="","",IF(Y$128="","",IF(Y$128="Faza inwest.",0,IF($C159=SUM($AK159:BB159),0,IF(SUM($G159:Y159)-SUM($AK159:BB159)&lt;=SUM($G159:Y159)*$E159,SUM($G159:Y159)-SUM($AK159:BB159),ROUND(SUM($G159:Y159)*$E159,2))))))</f>
        <v/>
      </c>
      <c r="BD159" s="195" t="str">
        <f>IF($C159="","",IF(Z$128="","",IF(Z$128="Faza inwest.",0,IF($C159=SUM($AK159:BC159),0,IF(SUM($G159:Z159)-SUM($AK159:BC159)&lt;=SUM($G159:Z159)*$E159,SUM($G159:Z159)-SUM($AK159:BC159),ROUND(SUM($G159:Z159)*$E159,2))))))</f>
        <v/>
      </c>
      <c r="BE159" s="195" t="str">
        <f>IF($C159="","",IF(AA$128="","",IF(AA$128="Faza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IF($C159="","",IF(AB$128="","",IF(AB$128="Faza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IF($C159="","",IF(AC$128="","",IF(AC$128="Faza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IF($C159="","",IF(AD$128="","",IF(AD$128="Faza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IF($C159="","",IF(AE$128="","",IF(AE$128="Faza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IF($C159="","",IF(AF$128="","",IF(AF$128="Faza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IF($C159="","",IF(AG$128="","",IF(AG$128="Faza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IF($C159="","",IF(AH$128="","",IF(AH$128="Faza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IF($C159="","",IF(AI$128="","",IF(AI$128="Faza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IF($C159="","",IF(AJ$128="","",IF(AJ$128="Faza inwest.",0,IF($C159=SUM($AK159:BM159),0,IF(SUM($G159:AJ159)-SUM($AK159:BM159)&lt;=SUM($G159:AJ159)*$E159,SUM($G159:AJ159)-SUM($AK159:BM159),ROUND(SUM($G159:AJ159)*$E159,2))))))</f>
        <v/>
      </c>
    </row>
    <row r="160" spans="1:66" s="70" customFormat="1">
      <c r="A160" s="94" t="str">
        <f t="shared" ref="A160" si="120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t="shared" ref="D160:E160" si="121">IF(D111="","",D111)</f>
        <v/>
      </c>
      <c r="E160" s="604" t="str">
        <f t="shared" si="121"/>
        <v/>
      </c>
      <c r="F160" s="207" t="s">
        <v>8</v>
      </c>
      <c r="G160" s="479" t="str">
        <f>IF(Dane!G127="","",Dane!G127)</f>
        <v/>
      </c>
      <c r="H160" s="479" t="str">
        <f>IF(Dane!H127="","",Dane!H127)</f>
        <v/>
      </c>
      <c r="I160" s="479" t="str">
        <f>IF(Dane!I127="","",Dane!I127)</f>
        <v/>
      </c>
      <c r="J160" s="479" t="str">
        <f>IF(Dane!J127="","",Dane!J127)</f>
        <v/>
      </c>
      <c r="K160" s="479" t="str">
        <f>IF(Dane!K127="","",Dane!K127)</f>
        <v/>
      </c>
      <c r="L160" s="479" t="str">
        <f>IF(Dane!L127="","",Dane!L127)</f>
        <v/>
      </c>
      <c r="M160" s="479" t="str">
        <f>IF(Dane!M127="","",Dane!M127)</f>
        <v/>
      </c>
      <c r="N160" s="479" t="str">
        <f>IF(Dane!N127="","",Dane!N127)</f>
        <v/>
      </c>
      <c r="O160" s="479" t="str">
        <f>IF(Dane!O127="","",Dane!O127)</f>
        <v/>
      </c>
      <c r="P160" s="479" t="str">
        <f>IF(Dane!P127="","",Dane!P127)</f>
        <v/>
      </c>
      <c r="Q160" s="479" t="str">
        <f>IF(Dane!Q127="","",Dane!Q127)</f>
        <v/>
      </c>
      <c r="R160" s="479" t="str">
        <f>IF(Dane!R127="","",Dane!R127)</f>
        <v/>
      </c>
      <c r="S160" s="479" t="str">
        <f>IF(Dane!S127="","",Dane!S127)</f>
        <v/>
      </c>
      <c r="T160" s="479" t="str">
        <f>IF(Dane!T127="","",Dane!T127)</f>
        <v/>
      </c>
      <c r="U160" s="479" t="str">
        <f>IF(Dane!U127="","",Dane!U127)</f>
        <v/>
      </c>
      <c r="V160" s="479" t="str">
        <f>IF(Dane!V127="","",Dane!V127)</f>
        <v/>
      </c>
      <c r="W160" s="479" t="str">
        <f>IF(Dane!W127="","",Dane!W127)</f>
        <v/>
      </c>
      <c r="X160" s="479" t="str">
        <f>IF(Dane!X127="","",Dane!X127)</f>
        <v/>
      </c>
      <c r="Y160" s="479" t="str">
        <f>IF(Dane!Y127="","",Dane!Y127)</f>
        <v/>
      </c>
      <c r="Z160" s="479" t="str">
        <f>IF(Dane!Z127="","",Dane!Z127)</f>
        <v/>
      </c>
      <c r="AA160" s="479" t="str">
        <f>IF(Dane!AA127="","",Dane!AA127)</f>
        <v/>
      </c>
      <c r="AB160" s="479" t="str">
        <f>IF(Dane!AB127="","",Dane!AB127)</f>
        <v/>
      </c>
      <c r="AC160" s="479" t="str">
        <f>IF(Dane!AC127="","",Dane!AC127)</f>
        <v/>
      </c>
      <c r="AD160" s="479" t="str">
        <f>IF(Dane!AD127="","",Dane!AD127)</f>
        <v/>
      </c>
      <c r="AE160" s="479" t="str">
        <f>IF(Dane!AE127="","",Dane!AE127)</f>
        <v/>
      </c>
      <c r="AF160" s="479" t="str">
        <f>IF(Dane!AF127="","",Dane!AF127)</f>
        <v/>
      </c>
      <c r="AG160" s="479" t="str">
        <f>IF(Dane!AG127="","",Dane!AG127)</f>
        <v/>
      </c>
      <c r="AH160" s="479" t="str">
        <f>IF(Dane!AH127="","",Dane!AH127)</f>
        <v/>
      </c>
      <c r="AI160" s="479" t="str">
        <f>IF(Dane!AI127="","",Dane!AI127)</f>
        <v/>
      </c>
      <c r="AJ160" s="479" t="str">
        <f>IF(Dane!AJ127="","",Dane!AJ127)</f>
        <v/>
      </c>
      <c r="AK160" s="195" t="str">
        <f>IF($C160="","",IF(H$79="","",IF(G$79="Faza inwest.",0,ROUND(SUM($G160:G160)*$E160,2))))</f>
        <v/>
      </c>
      <c r="AL160" s="195" t="str">
        <f>IF($C160="","",IF(H$128="","",IF(H$128="Faza inwest.",0,IF($C160=SUM($AK160:AK160),0,IF(SUM($G160:H160)-SUM($AK160:AK160)&lt;=SUM($G160:H160)*$E160,SUM($G160:H160)-SUM($AK160:AK160),ROUND(SUM($G160:H160)*$E160,2))))))</f>
        <v/>
      </c>
      <c r="AM160" s="195" t="str">
        <f>IF($C160="","",IF(I$128="","",IF(I$128="Faza inwest.",0,IF($C160=SUM($AK160:AL160),0,IF(SUM($G160:I160)-SUM($AK160:AL160)&lt;=SUM($G160:I160)*$E160,SUM($G160:I160)-SUM($AK160:AL160),ROUND(SUM($G160:I160)*$E160,2))))))</f>
        <v/>
      </c>
      <c r="AN160" s="195" t="str">
        <f>IF($C160="","",IF(J$128="","",IF(J$128="Faza inwest.",0,IF($C160=SUM($AK160:AM160),0,IF(SUM($G160:J160)-SUM($AK160:AM160)&lt;=SUM($G160:J160)*$E160,SUM($G160:J160)-SUM($AK160:AM160),ROUND(SUM($G160:J160)*$E160,2))))))</f>
        <v/>
      </c>
      <c r="AO160" s="195" t="str">
        <f>IF($C160="","",IF(K$128="","",IF(K$128="Faza inwest.",0,IF($C160=SUM($AK160:AN160),0,IF(SUM($G160:K160)-SUM($AK160:AN160)&lt;=SUM($G160:K160)*$E160,SUM($G160:K160)-SUM($AK160:AN160),ROUND(SUM($G160:K160)*$E160,2))))))</f>
        <v/>
      </c>
      <c r="AP160" s="195" t="str">
        <f>IF($C160="","",IF(L$128="","",IF(L$128="Faza inwest.",0,IF($C160=SUM($AK160:AO160),0,IF(SUM($G160:L160)-SUM($AK160:AO160)&lt;=SUM($G160:L160)*$E160,SUM($G160:L160)-SUM($AK160:AO160),ROUND(SUM($G160:L160)*$E160,2))))))</f>
        <v/>
      </c>
      <c r="AQ160" s="195" t="str">
        <f>IF($C160="","",IF(M$128="","",IF(M$128="Faza inwest.",0,IF($C160=SUM($AK160:AP160),0,IF(SUM($G160:M160)-SUM($AK160:AP160)&lt;=SUM($G160:M160)*$E160,SUM($G160:M160)-SUM($AK160:AP160),ROUND(SUM($G160:M160)*$E160,2))))))</f>
        <v/>
      </c>
      <c r="AR160" s="195" t="str">
        <f>IF($C160="","",IF(N$128="","",IF(N$128="Faza inwest.",0,IF($C160=SUM($AK160:AQ160),0,IF(SUM($G160:N160)-SUM($AK160:AQ160)&lt;=SUM($G160:N160)*$E160,SUM($G160:N160)-SUM($AK160:AQ160),ROUND(SUM($G160:N160)*$E160,2))))))</f>
        <v/>
      </c>
      <c r="AS160" s="195" t="str">
        <f>IF($C160="","",IF(O$128="","",IF(O$128="Faza inwest.",0,IF($C160=SUM($AK160:AR160),0,IF(SUM($G160:O160)-SUM($AK160:AR160)&lt;=SUM($G160:O160)*$E160,SUM($G160:O160)-SUM($AK160:AR160),ROUND(SUM($G160:O160)*$E160,2))))))</f>
        <v/>
      </c>
      <c r="AT160" s="195" t="str">
        <f>IF($C160="","",IF(P$128="","",IF(P$128="Faza inwest.",0,IF($C160=SUM($AK160:AS160),0,IF(SUM($G160:P160)-SUM($AK160:AS160)&lt;=SUM($G160:P160)*$E160,SUM($G160:P160)-SUM($AK160:AS160),ROUND(SUM($G160:P160)*$E160,2))))))</f>
        <v/>
      </c>
      <c r="AU160" s="195" t="str">
        <f>IF($C160="","",IF(Q$128="","",IF(Q$128="Faza inwest.",0,IF($C160=SUM($AK160:AT160),0,IF(SUM($G160:Q160)-SUM($AK160:AT160)&lt;=SUM($G160:Q160)*$E160,SUM($G160:Q160)-SUM($AK160:AT160),ROUND(SUM($G160:Q160)*$E160,2))))))</f>
        <v/>
      </c>
      <c r="AV160" s="195" t="str">
        <f>IF($C160="","",IF(R$128="","",IF(R$128="Faza inwest.",0,IF($C160=SUM($AK160:AU160),0,IF(SUM($G160:R160)-SUM($AK160:AU160)&lt;=SUM($G160:R160)*$E160,SUM($G160:R160)-SUM($AK160:AU160),ROUND(SUM($G160:R160)*$E160,2))))))</f>
        <v/>
      </c>
      <c r="AW160" s="195" t="str">
        <f>IF($C160="","",IF(S$128="","",IF(S$128="Faza inwest.",0,IF($C160=SUM($AK160:AV160),0,IF(SUM($G160:S160)-SUM($AK160:AV160)&lt;=SUM($G160:S160)*$E160,SUM($G160:S160)-SUM($AK160:AV160),ROUND(SUM($G160:S160)*$E160,2))))))</f>
        <v/>
      </c>
      <c r="AX160" s="195" t="str">
        <f>IF($C160="","",IF(T$128="","",IF(T$128="Faza inwest.",0,IF($C160=SUM($AK160:AW160),0,IF(SUM($G160:T160)-SUM($AK160:AW160)&lt;=SUM($G160:T160)*$E160,SUM($G160:T160)-SUM($AK160:AW160),ROUND(SUM($G160:T160)*$E160,2))))))</f>
        <v/>
      </c>
      <c r="AY160" s="195" t="str">
        <f>IF($C160="","",IF(U$128="","",IF(U$128="Faza inwest.",0,IF($C160=SUM($AK160:AX160),0,IF(SUM($G160:U160)-SUM($AK160:AX160)&lt;=SUM($G160:U160)*$E160,SUM($G160:U160)-SUM($AK160:AX160),ROUND(SUM($G160:U160)*$E160,2))))))</f>
        <v/>
      </c>
      <c r="AZ160" s="195" t="str">
        <f>IF($C160="","",IF(V$128="","",IF(V$128="Faza inwest.",0,IF($C160=SUM($AK160:AY160),0,IF(SUM($G160:V160)-SUM($AK160:AY160)&lt;=SUM($G160:V160)*$E160,SUM($G160:V160)-SUM($AK160:AY160),ROUND(SUM($G160:V160)*$E160,2))))))</f>
        <v/>
      </c>
      <c r="BA160" s="195" t="str">
        <f>IF($C160="","",IF(W$128="","",IF(W$128="Faza inwest.",0,IF($C160=SUM($AK160:AZ160),0,IF(SUM($G160:W160)-SUM($AK160:AZ160)&lt;=SUM($G160:W160)*$E160,SUM($G160:W160)-SUM($AK160:AZ160),ROUND(SUM($G160:W160)*$E160,2))))))</f>
        <v/>
      </c>
      <c r="BB160" s="195" t="str">
        <f>IF($C160="","",IF(X$128="","",IF(X$128="Faza inwest.",0,IF($C160=SUM($AK160:BA160),0,IF(SUM($G160:X160)-SUM($AK160:BA160)&lt;=SUM($G160:X160)*$E160,SUM($G160:X160)-SUM($AK160:BA160),ROUND(SUM($G160:X160)*$E160,2))))))</f>
        <v/>
      </c>
      <c r="BC160" s="195" t="str">
        <f>IF($C160="","",IF(Y$128="","",IF(Y$128="Faza inwest.",0,IF($C160=SUM($AK160:BB160),0,IF(SUM($G160:Y160)-SUM($AK160:BB160)&lt;=SUM($G160:Y160)*$E160,SUM($G160:Y160)-SUM($AK160:BB160),ROUND(SUM($G160:Y160)*$E160,2))))))</f>
        <v/>
      </c>
      <c r="BD160" s="195" t="str">
        <f>IF($C160="","",IF(Z$128="","",IF(Z$128="Faza inwest.",0,IF($C160=SUM($AK160:BC160),0,IF(SUM($G160:Z160)-SUM($AK160:BC160)&lt;=SUM($G160:Z160)*$E160,SUM($G160:Z160)-SUM($AK160:BC160),ROUND(SUM($G160:Z160)*$E160,2))))))</f>
        <v/>
      </c>
      <c r="BE160" s="195" t="str">
        <f>IF($C160="","",IF(AA$128="","",IF(AA$128="Faza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IF($C160="","",IF(AB$128="","",IF(AB$128="Faza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IF($C160="","",IF(AC$128="","",IF(AC$128="Faza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IF($C160="","",IF(AD$128="","",IF(AD$128="Faza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IF($C160="","",IF(AE$128="","",IF(AE$128="Faza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IF($C160="","",IF(AF$128="","",IF(AF$128="Faza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IF($C160="","",IF(AG$128="","",IF(AG$128="Faza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IF($C160="","",IF(AH$128="","",IF(AH$128="Faza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IF($C160="","",IF(AI$128="","",IF(AI$128="Faza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IF($C160="","",IF(AJ$128="","",IF(AJ$128="Faza inwest.",0,IF($C160=SUM($AK160:BM160),0,IF(SUM($G160:AJ160)-SUM($AK160:BM160)&lt;=SUM($G160:AJ160)*$E160,SUM($G160:AJ160)-SUM($AK160:BM160),ROUND(SUM($G160:AJ160)*$E160,2))))))</f>
        <v/>
      </c>
    </row>
    <row r="161" spans="1:66" s="70" customFormat="1">
      <c r="A161" s="94" t="str">
        <f t="shared" ref="A161" si="122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t="shared" ref="D161:E161" si="123">IF(D112="","",D112)</f>
        <v/>
      </c>
      <c r="E161" s="604" t="str">
        <f t="shared" si="123"/>
        <v/>
      </c>
      <c r="F161" s="207" t="s">
        <v>8</v>
      </c>
      <c r="G161" s="479" t="str">
        <f>IF(Dane!G128="","",Dane!G128)</f>
        <v/>
      </c>
      <c r="H161" s="479" t="str">
        <f>IF(Dane!H128="","",Dane!H128)</f>
        <v/>
      </c>
      <c r="I161" s="479" t="str">
        <f>IF(Dane!I128="","",Dane!I128)</f>
        <v/>
      </c>
      <c r="J161" s="479" t="str">
        <f>IF(Dane!J128="","",Dane!J128)</f>
        <v/>
      </c>
      <c r="K161" s="479" t="str">
        <f>IF(Dane!K128="","",Dane!K128)</f>
        <v/>
      </c>
      <c r="L161" s="479" t="str">
        <f>IF(Dane!L128="","",Dane!L128)</f>
        <v/>
      </c>
      <c r="M161" s="479" t="str">
        <f>IF(Dane!M128="","",Dane!M128)</f>
        <v/>
      </c>
      <c r="N161" s="479" t="str">
        <f>IF(Dane!N128="","",Dane!N128)</f>
        <v/>
      </c>
      <c r="O161" s="479" t="str">
        <f>IF(Dane!O128="","",Dane!O128)</f>
        <v/>
      </c>
      <c r="P161" s="479" t="str">
        <f>IF(Dane!P128="","",Dane!P128)</f>
        <v/>
      </c>
      <c r="Q161" s="479" t="str">
        <f>IF(Dane!Q128="","",Dane!Q128)</f>
        <v/>
      </c>
      <c r="R161" s="479" t="str">
        <f>IF(Dane!R128="","",Dane!R128)</f>
        <v/>
      </c>
      <c r="S161" s="479" t="str">
        <f>IF(Dane!S128="","",Dane!S128)</f>
        <v/>
      </c>
      <c r="T161" s="479" t="str">
        <f>IF(Dane!T128="","",Dane!T128)</f>
        <v/>
      </c>
      <c r="U161" s="479" t="str">
        <f>IF(Dane!U128="","",Dane!U128)</f>
        <v/>
      </c>
      <c r="V161" s="479" t="str">
        <f>IF(Dane!V128="","",Dane!V128)</f>
        <v/>
      </c>
      <c r="W161" s="479" t="str">
        <f>IF(Dane!W128="","",Dane!W128)</f>
        <v/>
      </c>
      <c r="X161" s="479" t="str">
        <f>IF(Dane!X128="","",Dane!X128)</f>
        <v/>
      </c>
      <c r="Y161" s="479" t="str">
        <f>IF(Dane!Y128="","",Dane!Y128)</f>
        <v/>
      </c>
      <c r="Z161" s="479" t="str">
        <f>IF(Dane!Z128="","",Dane!Z128)</f>
        <v/>
      </c>
      <c r="AA161" s="479" t="str">
        <f>IF(Dane!AA128="","",Dane!AA128)</f>
        <v/>
      </c>
      <c r="AB161" s="479" t="str">
        <f>IF(Dane!AB128="","",Dane!AB128)</f>
        <v/>
      </c>
      <c r="AC161" s="479" t="str">
        <f>IF(Dane!AC128="","",Dane!AC128)</f>
        <v/>
      </c>
      <c r="AD161" s="479" t="str">
        <f>IF(Dane!AD128="","",Dane!AD128)</f>
        <v/>
      </c>
      <c r="AE161" s="479" t="str">
        <f>IF(Dane!AE128="","",Dane!AE128)</f>
        <v/>
      </c>
      <c r="AF161" s="479" t="str">
        <f>IF(Dane!AF128="","",Dane!AF128)</f>
        <v/>
      </c>
      <c r="AG161" s="479" t="str">
        <f>IF(Dane!AG128="","",Dane!AG128)</f>
        <v/>
      </c>
      <c r="AH161" s="479" t="str">
        <f>IF(Dane!AH128="","",Dane!AH128)</f>
        <v/>
      </c>
      <c r="AI161" s="479" t="str">
        <f>IF(Dane!AI128="","",Dane!AI128)</f>
        <v/>
      </c>
      <c r="AJ161" s="479" t="str">
        <f>IF(Dane!AJ128="","",Dane!AJ128)</f>
        <v/>
      </c>
      <c r="AK161" s="195" t="str">
        <f>IF($C161="","",IF(H$79="","",IF(G$79="Faza inwest.",0,ROUND(SUM($G161:G161)*$E161,2))))</f>
        <v/>
      </c>
      <c r="AL161" s="195" t="str">
        <f>IF($C161="","",IF(H$128="","",IF(H$128="Faza inwest.",0,IF($C161=SUM($AK161:AK161),0,IF(SUM($G161:H161)-SUM($AK161:AK161)&lt;=SUM($G161:H161)*$E161,SUM($G161:H161)-SUM($AK161:AK161),ROUND(SUM($G161:H161)*$E161,2))))))</f>
        <v/>
      </c>
      <c r="AM161" s="195" t="str">
        <f>IF($C161="","",IF(I$128="","",IF(I$128="Faza inwest.",0,IF($C161=SUM($AK161:AL161),0,IF(SUM($G161:I161)-SUM($AK161:AL161)&lt;=SUM($G161:I161)*$E161,SUM($G161:I161)-SUM($AK161:AL161),ROUND(SUM($G161:I161)*$E161,2))))))</f>
        <v/>
      </c>
      <c r="AN161" s="195" t="str">
        <f>IF($C161="","",IF(J$128="","",IF(J$128="Faza inwest.",0,IF($C161=SUM($AK161:AM161),0,IF(SUM($G161:J161)-SUM($AK161:AM161)&lt;=SUM($G161:J161)*$E161,SUM($G161:J161)-SUM($AK161:AM161),ROUND(SUM($G161:J161)*$E161,2))))))</f>
        <v/>
      </c>
      <c r="AO161" s="195" t="str">
        <f>IF($C161="","",IF(K$128="","",IF(K$128="Faza inwest.",0,IF($C161=SUM($AK161:AN161),0,IF(SUM($G161:K161)-SUM($AK161:AN161)&lt;=SUM($G161:K161)*$E161,SUM($G161:K161)-SUM($AK161:AN161),ROUND(SUM($G161:K161)*$E161,2))))))</f>
        <v/>
      </c>
      <c r="AP161" s="195" t="str">
        <f>IF($C161="","",IF(L$128="","",IF(L$128="Faza inwest.",0,IF($C161=SUM($AK161:AO161),0,IF(SUM($G161:L161)-SUM($AK161:AO161)&lt;=SUM($G161:L161)*$E161,SUM($G161:L161)-SUM($AK161:AO161),ROUND(SUM($G161:L161)*$E161,2))))))</f>
        <v/>
      </c>
      <c r="AQ161" s="195" t="str">
        <f>IF($C161="","",IF(M$128="","",IF(M$128="Faza inwest.",0,IF($C161=SUM($AK161:AP161),0,IF(SUM($G161:M161)-SUM($AK161:AP161)&lt;=SUM($G161:M161)*$E161,SUM($G161:M161)-SUM($AK161:AP161),ROUND(SUM($G161:M161)*$E161,2))))))</f>
        <v/>
      </c>
      <c r="AR161" s="195" t="str">
        <f>IF($C161="","",IF(N$128="","",IF(N$128="Faza inwest.",0,IF($C161=SUM($AK161:AQ161),0,IF(SUM($G161:N161)-SUM($AK161:AQ161)&lt;=SUM($G161:N161)*$E161,SUM($G161:N161)-SUM($AK161:AQ161),ROUND(SUM($G161:N161)*$E161,2))))))</f>
        <v/>
      </c>
      <c r="AS161" s="195" t="str">
        <f>IF($C161="","",IF(O$128="","",IF(O$128="Faza inwest.",0,IF($C161=SUM($AK161:AR161),0,IF(SUM($G161:O161)-SUM($AK161:AR161)&lt;=SUM($G161:O161)*$E161,SUM($G161:O161)-SUM($AK161:AR161),ROUND(SUM($G161:O161)*$E161,2))))))</f>
        <v/>
      </c>
      <c r="AT161" s="195" t="str">
        <f>IF($C161="","",IF(P$128="","",IF(P$128="Faza inwest.",0,IF($C161=SUM($AK161:AS161),0,IF(SUM($G161:P161)-SUM($AK161:AS161)&lt;=SUM($G161:P161)*$E161,SUM($G161:P161)-SUM($AK161:AS161),ROUND(SUM($G161:P161)*$E161,2))))))</f>
        <v/>
      </c>
      <c r="AU161" s="195" t="str">
        <f>IF($C161="","",IF(Q$128="","",IF(Q$128="Faza inwest.",0,IF($C161=SUM($AK161:AT161),0,IF(SUM($G161:Q161)-SUM($AK161:AT161)&lt;=SUM($G161:Q161)*$E161,SUM($G161:Q161)-SUM($AK161:AT161),ROUND(SUM($G161:Q161)*$E161,2))))))</f>
        <v/>
      </c>
      <c r="AV161" s="195" t="str">
        <f>IF($C161="","",IF(R$128="","",IF(R$128="Faza inwest.",0,IF($C161=SUM($AK161:AU161),0,IF(SUM($G161:R161)-SUM($AK161:AU161)&lt;=SUM($G161:R161)*$E161,SUM($G161:R161)-SUM($AK161:AU161),ROUND(SUM($G161:R161)*$E161,2))))))</f>
        <v/>
      </c>
      <c r="AW161" s="195" t="str">
        <f>IF($C161="","",IF(S$128="","",IF(S$128="Faza inwest.",0,IF($C161=SUM($AK161:AV161),0,IF(SUM($G161:S161)-SUM($AK161:AV161)&lt;=SUM($G161:S161)*$E161,SUM($G161:S161)-SUM($AK161:AV161),ROUND(SUM($G161:S161)*$E161,2))))))</f>
        <v/>
      </c>
      <c r="AX161" s="195" t="str">
        <f>IF($C161="","",IF(T$128="","",IF(T$128="Faza inwest.",0,IF($C161=SUM($AK161:AW161),0,IF(SUM($G161:T161)-SUM($AK161:AW161)&lt;=SUM($G161:T161)*$E161,SUM($G161:T161)-SUM($AK161:AW161),ROUND(SUM($G161:T161)*$E161,2))))))</f>
        <v/>
      </c>
      <c r="AY161" s="195" t="str">
        <f>IF($C161="","",IF(U$128="","",IF(U$128="Faza inwest.",0,IF($C161=SUM($AK161:AX161),0,IF(SUM($G161:U161)-SUM($AK161:AX161)&lt;=SUM($G161:U161)*$E161,SUM($G161:U161)-SUM($AK161:AX161),ROUND(SUM($G161:U161)*$E161,2))))))</f>
        <v/>
      </c>
      <c r="AZ161" s="195" t="str">
        <f>IF($C161="","",IF(V$128="","",IF(V$128="Faza inwest.",0,IF($C161=SUM($AK161:AY161),0,IF(SUM($G161:V161)-SUM($AK161:AY161)&lt;=SUM($G161:V161)*$E161,SUM($G161:V161)-SUM($AK161:AY161),ROUND(SUM($G161:V161)*$E161,2))))))</f>
        <v/>
      </c>
      <c r="BA161" s="195" t="str">
        <f>IF($C161="","",IF(W$128="","",IF(W$128="Faza inwest.",0,IF($C161=SUM($AK161:AZ161),0,IF(SUM($G161:W161)-SUM($AK161:AZ161)&lt;=SUM($G161:W161)*$E161,SUM($G161:W161)-SUM($AK161:AZ161),ROUND(SUM($G161:W161)*$E161,2))))))</f>
        <v/>
      </c>
      <c r="BB161" s="195" t="str">
        <f>IF($C161="","",IF(X$128="","",IF(X$128="Faza inwest.",0,IF($C161=SUM($AK161:BA161),0,IF(SUM($G161:X161)-SUM($AK161:BA161)&lt;=SUM($G161:X161)*$E161,SUM($G161:X161)-SUM($AK161:BA161),ROUND(SUM($G161:X161)*$E161,2))))))</f>
        <v/>
      </c>
      <c r="BC161" s="195" t="str">
        <f>IF($C161="","",IF(Y$128="","",IF(Y$128="Faza inwest.",0,IF($C161=SUM($AK161:BB161),0,IF(SUM($G161:Y161)-SUM($AK161:BB161)&lt;=SUM($G161:Y161)*$E161,SUM($G161:Y161)-SUM($AK161:BB161),ROUND(SUM($G161:Y161)*$E161,2))))))</f>
        <v/>
      </c>
      <c r="BD161" s="195" t="str">
        <f>IF($C161="","",IF(Z$128="","",IF(Z$128="Faza inwest.",0,IF($C161=SUM($AK161:BC161),0,IF(SUM($G161:Z161)-SUM($AK161:BC161)&lt;=SUM($G161:Z161)*$E161,SUM($G161:Z161)-SUM($AK161:BC161),ROUND(SUM($G161:Z161)*$E161,2))))))</f>
        <v/>
      </c>
      <c r="BE161" s="195" t="str">
        <f>IF($C161="","",IF(AA$128="","",IF(AA$128="Faza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IF($C161="","",IF(AB$128="","",IF(AB$128="Faza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IF($C161="","",IF(AC$128="","",IF(AC$128="Faza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IF($C161="","",IF(AD$128="","",IF(AD$128="Faza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IF($C161="","",IF(AE$128="","",IF(AE$128="Faza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IF($C161="","",IF(AF$128="","",IF(AF$128="Faza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IF($C161="","",IF(AG$128="","",IF(AG$128="Faza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IF($C161="","",IF(AH$128="","",IF(AH$128="Faza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IF($C161="","",IF(AI$128="","",IF(AI$128="Faza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IF($C161="","",IF(AJ$128="","",IF(AJ$128="Faza inwest.",0,IF($C161=SUM($AK161:BM161),0,IF(SUM($G161:AJ161)-SUM($AK161:BM161)&lt;=SUM($G161:AJ161)*$E161,SUM($G161:AJ161)-SUM($AK161:BM161),ROUND(SUM($G161:AJ161)*$E161,2))))))</f>
        <v/>
      </c>
    </row>
    <row r="162" spans="1:66" s="70" customFormat="1">
      <c r="A162" s="94" t="str">
        <f t="shared" ref="A162" si="124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t="shared" ref="D162:E162" si="125">IF(D113="","",D113)</f>
        <v/>
      </c>
      <c r="E162" s="604" t="str">
        <f t="shared" si="125"/>
        <v/>
      </c>
      <c r="F162" s="207" t="s">
        <v>8</v>
      </c>
      <c r="G162" s="479" t="str">
        <f>IF(Dane!G129="","",Dane!G129)</f>
        <v/>
      </c>
      <c r="H162" s="479" t="str">
        <f>IF(Dane!H129="","",Dane!H129)</f>
        <v/>
      </c>
      <c r="I162" s="479" t="str">
        <f>IF(Dane!I129="","",Dane!I129)</f>
        <v/>
      </c>
      <c r="J162" s="479" t="str">
        <f>IF(Dane!J129="","",Dane!J129)</f>
        <v/>
      </c>
      <c r="K162" s="479" t="str">
        <f>IF(Dane!K129="","",Dane!K129)</f>
        <v/>
      </c>
      <c r="L162" s="479" t="str">
        <f>IF(Dane!L129="","",Dane!L129)</f>
        <v/>
      </c>
      <c r="M162" s="479" t="str">
        <f>IF(Dane!M129="","",Dane!M129)</f>
        <v/>
      </c>
      <c r="N162" s="479" t="str">
        <f>IF(Dane!N129="","",Dane!N129)</f>
        <v/>
      </c>
      <c r="O162" s="479" t="str">
        <f>IF(Dane!O129="","",Dane!O129)</f>
        <v/>
      </c>
      <c r="P162" s="479" t="str">
        <f>IF(Dane!P129="","",Dane!P129)</f>
        <v/>
      </c>
      <c r="Q162" s="479" t="str">
        <f>IF(Dane!Q129="","",Dane!Q129)</f>
        <v/>
      </c>
      <c r="R162" s="479" t="str">
        <f>IF(Dane!R129="","",Dane!R129)</f>
        <v/>
      </c>
      <c r="S162" s="479" t="str">
        <f>IF(Dane!S129="","",Dane!S129)</f>
        <v/>
      </c>
      <c r="T162" s="479" t="str">
        <f>IF(Dane!T129="","",Dane!T129)</f>
        <v/>
      </c>
      <c r="U162" s="479" t="str">
        <f>IF(Dane!U129="","",Dane!U129)</f>
        <v/>
      </c>
      <c r="V162" s="479" t="str">
        <f>IF(Dane!V129="","",Dane!V129)</f>
        <v/>
      </c>
      <c r="W162" s="479" t="str">
        <f>IF(Dane!W129="","",Dane!W129)</f>
        <v/>
      </c>
      <c r="X162" s="479" t="str">
        <f>IF(Dane!X129="","",Dane!X129)</f>
        <v/>
      </c>
      <c r="Y162" s="479" t="str">
        <f>IF(Dane!Y129="","",Dane!Y129)</f>
        <v/>
      </c>
      <c r="Z162" s="479" t="str">
        <f>IF(Dane!Z129="","",Dane!Z129)</f>
        <v/>
      </c>
      <c r="AA162" s="479" t="str">
        <f>IF(Dane!AA129="","",Dane!AA129)</f>
        <v/>
      </c>
      <c r="AB162" s="479" t="str">
        <f>IF(Dane!AB129="","",Dane!AB129)</f>
        <v/>
      </c>
      <c r="AC162" s="479" t="str">
        <f>IF(Dane!AC129="","",Dane!AC129)</f>
        <v/>
      </c>
      <c r="AD162" s="479" t="str">
        <f>IF(Dane!AD129="","",Dane!AD129)</f>
        <v/>
      </c>
      <c r="AE162" s="479" t="str">
        <f>IF(Dane!AE129="","",Dane!AE129)</f>
        <v/>
      </c>
      <c r="AF162" s="479" t="str">
        <f>IF(Dane!AF129="","",Dane!AF129)</f>
        <v/>
      </c>
      <c r="AG162" s="479" t="str">
        <f>IF(Dane!AG129="","",Dane!AG129)</f>
        <v/>
      </c>
      <c r="AH162" s="479" t="str">
        <f>IF(Dane!AH129="","",Dane!AH129)</f>
        <v/>
      </c>
      <c r="AI162" s="479" t="str">
        <f>IF(Dane!AI129="","",Dane!AI129)</f>
        <v/>
      </c>
      <c r="AJ162" s="479" t="str">
        <f>IF(Dane!AJ129="","",Dane!AJ129)</f>
        <v/>
      </c>
      <c r="AK162" s="195" t="str">
        <f>IF($C162="","",IF(H$79="","",IF(G$79="Faza inwest.",0,ROUND(SUM($G162:G162)*$E162,2))))</f>
        <v/>
      </c>
      <c r="AL162" s="195" t="str">
        <f>IF($C162="","",IF(H$128="","",IF(H$128="Faza inwest.",0,IF($C162=SUM($AK162:AK162),0,IF(SUM($G162:H162)-SUM($AK162:AK162)&lt;=SUM($G162:H162)*$E162,SUM($G162:H162)-SUM($AK162:AK162),ROUND(SUM($G162:H162)*$E162,2))))))</f>
        <v/>
      </c>
      <c r="AM162" s="195" t="str">
        <f>IF($C162="","",IF(I$128="","",IF(I$128="Faza inwest.",0,IF($C162=SUM($AK162:AL162),0,IF(SUM($G162:I162)-SUM($AK162:AL162)&lt;=SUM($G162:I162)*$E162,SUM($G162:I162)-SUM($AK162:AL162),ROUND(SUM($G162:I162)*$E162,2))))))</f>
        <v/>
      </c>
      <c r="AN162" s="195" t="str">
        <f>IF($C162="","",IF(J$128="","",IF(J$128="Faza inwest.",0,IF($C162=SUM($AK162:AM162),0,IF(SUM($G162:J162)-SUM($AK162:AM162)&lt;=SUM($G162:J162)*$E162,SUM($G162:J162)-SUM($AK162:AM162),ROUND(SUM($G162:J162)*$E162,2))))))</f>
        <v/>
      </c>
      <c r="AO162" s="195" t="str">
        <f>IF($C162="","",IF(K$128="","",IF(K$128="Faza inwest.",0,IF($C162=SUM($AK162:AN162),0,IF(SUM($G162:K162)-SUM($AK162:AN162)&lt;=SUM($G162:K162)*$E162,SUM($G162:K162)-SUM($AK162:AN162),ROUND(SUM($G162:K162)*$E162,2))))))</f>
        <v/>
      </c>
      <c r="AP162" s="195" t="str">
        <f>IF($C162="","",IF(L$128="","",IF(L$128="Faza inwest.",0,IF($C162=SUM($AK162:AO162),0,IF(SUM($G162:L162)-SUM($AK162:AO162)&lt;=SUM($G162:L162)*$E162,SUM($G162:L162)-SUM($AK162:AO162),ROUND(SUM($G162:L162)*$E162,2))))))</f>
        <v/>
      </c>
      <c r="AQ162" s="195" t="str">
        <f>IF($C162="","",IF(M$128="","",IF(M$128="Faza inwest.",0,IF($C162=SUM($AK162:AP162),0,IF(SUM($G162:M162)-SUM($AK162:AP162)&lt;=SUM($G162:M162)*$E162,SUM($G162:M162)-SUM($AK162:AP162),ROUND(SUM($G162:M162)*$E162,2))))))</f>
        <v/>
      </c>
      <c r="AR162" s="195" t="str">
        <f>IF($C162="","",IF(N$128="","",IF(N$128="Faza inwest.",0,IF($C162=SUM($AK162:AQ162),0,IF(SUM($G162:N162)-SUM($AK162:AQ162)&lt;=SUM($G162:N162)*$E162,SUM($G162:N162)-SUM($AK162:AQ162),ROUND(SUM($G162:N162)*$E162,2))))))</f>
        <v/>
      </c>
      <c r="AS162" s="195" t="str">
        <f>IF($C162="","",IF(O$128="","",IF(O$128="Faza inwest.",0,IF($C162=SUM($AK162:AR162),0,IF(SUM($G162:O162)-SUM($AK162:AR162)&lt;=SUM($G162:O162)*$E162,SUM($G162:O162)-SUM($AK162:AR162),ROUND(SUM($G162:O162)*$E162,2))))))</f>
        <v/>
      </c>
      <c r="AT162" s="195" t="str">
        <f>IF($C162="","",IF(P$128="","",IF(P$128="Faza inwest.",0,IF($C162=SUM($AK162:AS162),0,IF(SUM($G162:P162)-SUM($AK162:AS162)&lt;=SUM($G162:P162)*$E162,SUM($G162:P162)-SUM($AK162:AS162),ROUND(SUM($G162:P162)*$E162,2))))))</f>
        <v/>
      </c>
      <c r="AU162" s="195" t="str">
        <f>IF($C162="","",IF(Q$128="","",IF(Q$128="Faza inwest.",0,IF($C162=SUM($AK162:AT162),0,IF(SUM($G162:Q162)-SUM($AK162:AT162)&lt;=SUM($G162:Q162)*$E162,SUM($G162:Q162)-SUM($AK162:AT162),ROUND(SUM($G162:Q162)*$E162,2))))))</f>
        <v/>
      </c>
      <c r="AV162" s="195" t="str">
        <f>IF($C162="","",IF(R$128="","",IF(R$128="Faza inwest.",0,IF($C162=SUM($AK162:AU162),0,IF(SUM($G162:R162)-SUM($AK162:AU162)&lt;=SUM($G162:R162)*$E162,SUM($G162:R162)-SUM($AK162:AU162),ROUND(SUM($G162:R162)*$E162,2))))))</f>
        <v/>
      </c>
      <c r="AW162" s="195" t="str">
        <f>IF($C162="","",IF(S$128="","",IF(S$128="Faza inwest.",0,IF($C162=SUM($AK162:AV162),0,IF(SUM($G162:S162)-SUM($AK162:AV162)&lt;=SUM($G162:S162)*$E162,SUM($G162:S162)-SUM($AK162:AV162),ROUND(SUM($G162:S162)*$E162,2))))))</f>
        <v/>
      </c>
      <c r="AX162" s="195" t="str">
        <f>IF($C162="","",IF(T$128="","",IF(T$128="Faza inwest.",0,IF($C162=SUM($AK162:AW162),0,IF(SUM($G162:T162)-SUM($AK162:AW162)&lt;=SUM($G162:T162)*$E162,SUM($G162:T162)-SUM($AK162:AW162),ROUND(SUM($G162:T162)*$E162,2))))))</f>
        <v/>
      </c>
      <c r="AY162" s="195" t="str">
        <f>IF($C162="","",IF(U$128="","",IF(U$128="Faza inwest.",0,IF($C162=SUM($AK162:AX162),0,IF(SUM($G162:U162)-SUM($AK162:AX162)&lt;=SUM($G162:U162)*$E162,SUM($G162:U162)-SUM($AK162:AX162),ROUND(SUM($G162:U162)*$E162,2))))))</f>
        <v/>
      </c>
      <c r="AZ162" s="195" t="str">
        <f>IF($C162="","",IF(V$128="","",IF(V$128="Faza inwest.",0,IF($C162=SUM($AK162:AY162),0,IF(SUM($G162:V162)-SUM($AK162:AY162)&lt;=SUM($G162:V162)*$E162,SUM($G162:V162)-SUM($AK162:AY162),ROUND(SUM($G162:V162)*$E162,2))))))</f>
        <v/>
      </c>
      <c r="BA162" s="195" t="str">
        <f>IF($C162="","",IF(W$128="","",IF(W$128="Faza inwest.",0,IF($C162=SUM($AK162:AZ162),0,IF(SUM($G162:W162)-SUM($AK162:AZ162)&lt;=SUM($G162:W162)*$E162,SUM($G162:W162)-SUM($AK162:AZ162),ROUND(SUM($G162:W162)*$E162,2))))))</f>
        <v/>
      </c>
      <c r="BB162" s="195" t="str">
        <f>IF($C162="","",IF(X$128="","",IF(X$128="Faza inwest.",0,IF($C162=SUM($AK162:BA162),0,IF(SUM($G162:X162)-SUM($AK162:BA162)&lt;=SUM($G162:X162)*$E162,SUM($G162:X162)-SUM($AK162:BA162),ROUND(SUM($G162:X162)*$E162,2))))))</f>
        <v/>
      </c>
      <c r="BC162" s="195" t="str">
        <f>IF($C162="","",IF(Y$128="","",IF(Y$128="Faza inwest.",0,IF($C162=SUM($AK162:BB162),0,IF(SUM($G162:Y162)-SUM($AK162:BB162)&lt;=SUM($G162:Y162)*$E162,SUM($G162:Y162)-SUM($AK162:BB162),ROUND(SUM($G162:Y162)*$E162,2))))))</f>
        <v/>
      </c>
      <c r="BD162" s="195" t="str">
        <f>IF($C162="","",IF(Z$128="","",IF(Z$128="Faza inwest.",0,IF($C162=SUM($AK162:BC162),0,IF(SUM($G162:Z162)-SUM($AK162:BC162)&lt;=SUM($G162:Z162)*$E162,SUM($G162:Z162)-SUM($AK162:BC162),ROUND(SUM($G162:Z162)*$E162,2))))))</f>
        <v/>
      </c>
      <c r="BE162" s="195" t="str">
        <f>IF($C162="","",IF(AA$128="","",IF(AA$128="Faza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IF($C162="","",IF(AB$128="","",IF(AB$128="Faza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IF($C162="","",IF(AC$128="","",IF(AC$128="Faza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IF($C162="","",IF(AD$128="","",IF(AD$128="Faza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IF($C162="","",IF(AE$128="","",IF(AE$128="Faza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IF($C162="","",IF(AF$128="","",IF(AF$128="Faza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IF($C162="","",IF(AG$128="","",IF(AG$128="Faza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IF($C162="","",IF(AH$128="","",IF(AH$128="Faza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IF($C162="","",IF(AI$128="","",IF(AI$128="Faza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IF($C162="","",IF(AJ$128="","",IF(AJ$128="Faza inwest.",0,IF($C162=SUM($AK162:BM162),0,IF(SUM($G162:AJ162)-SUM($AK162:BM162)&lt;=SUM($G162:AJ162)*$E162,SUM($G162:AJ162)-SUM($AK162:BM162),ROUND(SUM($G162:AJ162)*$E162,2))))))</f>
        <v/>
      </c>
    </row>
    <row r="163" spans="1:66" s="70" customFormat="1">
      <c r="A163" s="94" t="str">
        <f t="shared" ref="A163" si="126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t="shared" ref="D163:E163" si="127">IF(D114="","",D114)</f>
        <v/>
      </c>
      <c r="E163" s="604" t="str">
        <f t="shared" si="127"/>
        <v/>
      </c>
      <c r="F163" s="207" t="s">
        <v>8</v>
      </c>
      <c r="G163" s="479" t="str">
        <f>IF(Dane!G130="","",Dane!G130)</f>
        <v/>
      </c>
      <c r="H163" s="479" t="str">
        <f>IF(Dane!H130="","",Dane!H130)</f>
        <v/>
      </c>
      <c r="I163" s="479" t="str">
        <f>IF(Dane!I130="","",Dane!I130)</f>
        <v/>
      </c>
      <c r="J163" s="479" t="str">
        <f>IF(Dane!J130="","",Dane!J130)</f>
        <v/>
      </c>
      <c r="K163" s="479" t="str">
        <f>IF(Dane!K130="","",Dane!K130)</f>
        <v/>
      </c>
      <c r="L163" s="479" t="str">
        <f>IF(Dane!L130="","",Dane!L130)</f>
        <v/>
      </c>
      <c r="M163" s="479" t="str">
        <f>IF(Dane!M130="","",Dane!M130)</f>
        <v/>
      </c>
      <c r="N163" s="479" t="str">
        <f>IF(Dane!N130="","",Dane!N130)</f>
        <v/>
      </c>
      <c r="O163" s="479" t="str">
        <f>IF(Dane!O130="","",Dane!O130)</f>
        <v/>
      </c>
      <c r="P163" s="479" t="str">
        <f>IF(Dane!P130="","",Dane!P130)</f>
        <v/>
      </c>
      <c r="Q163" s="479" t="str">
        <f>IF(Dane!Q130="","",Dane!Q130)</f>
        <v/>
      </c>
      <c r="R163" s="479" t="str">
        <f>IF(Dane!R130="","",Dane!R130)</f>
        <v/>
      </c>
      <c r="S163" s="479" t="str">
        <f>IF(Dane!S130="","",Dane!S130)</f>
        <v/>
      </c>
      <c r="T163" s="479" t="str">
        <f>IF(Dane!T130="","",Dane!T130)</f>
        <v/>
      </c>
      <c r="U163" s="479" t="str">
        <f>IF(Dane!U130="","",Dane!U130)</f>
        <v/>
      </c>
      <c r="V163" s="479" t="str">
        <f>IF(Dane!V130="","",Dane!V130)</f>
        <v/>
      </c>
      <c r="W163" s="479" t="str">
        <f>IF(Dane!W130="","",Dane!W130)</f>
        <v/>
      </c>
      <c r="X163" s="479" t="str">
        <f>IF(Dane!X130="","",Dane!X130)</f>
        <v/>
      </c>
      <c r="Y163" s="479" t="str">
        <f>IF(Dane!Y130="","",Dane!Y130)</f>
        <v/>
      </c>
      <c r="Z163" s="479" t="str">
        <f>IF(Dane!Z130="","",Dane!Z130)</f>
        <v/>
      </c>
      <c r="AA163" s="479" t="str">
        <f>IF(Dane!AA130="","",Dane!AA130)</f>
        <v/>
      </c>
      <c r="AB163" s="479" t="str">
        <f>IF(Dane!AB130="","",Dane!AB130)</f>
        <v/>
      </c>
      <c r="AC163" s="479" t="str">
        <f>IF(Dane!AC130="","",Dane!AC130)</f>
        <v/>
      </c>
      <c r="AD163" s="479" t="str">
        <f>IF(Dane!AD130="","",Dane!AD130)</f>
        <v/>
      </c>
      <c r="AE163" s="479" t="str">
        <f>IF(Dane!AE130="","",Dane!AE130)</f>
        <v/>
      </c>
      <c r="AF163" s="479" t="str">
        <f>IF(Dane!AF130="","",Dane!AF130)</f>
        <v/>
      </c>
      <c r="AG163" s="479" t="str">
        <f>IF(Dane!AG130="","",Dane!AG130)</f>
        <v/>
      </c>
      <c r="AH163" s="479" t="str">
        <f>IF(Dane!AH130="","",Dane!AH130)</f>
        <v/>
      </c>
      <c r="AI163" s="479" t="str">
        <f>IF(Dane!AI130="","",Dane!AI130)</f>
        <v/>
      </c>
      <c r="AJ163" s="479" t="str">
        <f>IF(Dane!AJ130="","",Dane!AJ130)</f>
        <v/>
      </c>
      <c r="AK163" s="195" t="str">
        <f>IF($C163="","",IF(H$79="","",IF(G$79="Faza inwest.",0,ROUND(SUM($G163:G163)*$E163,2))))</f>
        <v/>
      </c>
      <c r="AL163" s="195" t="str">
        <f>IF($C163="","",IF(H$128="","",IF(H$128="Faza inwest.",0,IF($C163=SUM($AK163:AK163),0,IF(SUM($G163:H163)-SUM($AK163:AK163)&lt;=SUM($G163:H163)*$E163,SUM($G163:H163)-SUM($AK163:AK163),ROUND(SUM($G163:H163)*$E163,2))))))</f>
        <v/>
      </c>
      <c r="AM163" s="195" t="str">
        <f>IF($C163="","",IF(I$128="","",IF(I$128="Faza inwest.",0,IF($C163=SUM($AK163:AL163),0,IF(SUM($G163:I163)-SUM($AK163:AL163)&lt;=SUM($G163:I163)*$E163,SUM($G163:I163)-SUM($AK163:AL163),ROUND(SUM($G163:I163)*$E163,2))))))</f>
        <v/>
      </c>
      <c r="AN163" s="195" t="str">
        <f>IF($C163="","",IF(J$128="","",IF(J$128="Faza inwest.",0,IF($C163=SUM($AK163:AM163),0,IF(SUM($G163:J163)-SUM($AK163:AM163)&lt;=SUM($G163:J163)*$E163,SUM($G163:J163)-SUM($AK163:AM163),ROUND(SUM($G163:J163)*$E163,2))))))</f>
        <v/>
      </c>
      <c r="AO163" s="195" t="str">
        <f>IF($C163="","",IF(K$128="","",IF(K$128="Faza inwest.",0,IF($C163=SUM($AK163:AN163),0,IF(SUM($G163:K163)-SUM($AK163:AN163)&lt;=SUM($G163:K163)*$E163,SUM($G163:K163)-SUM($AK163:AN163),ROUND(SUM($G163:K163)*$E163,2))))))</f>
        <v/>
      </c>
      <c r="AP163" s="195" t="str">
        <f>IF($C163="","",IF(L$128="","",IF(L$128="Faza inwest.",0,IF($C163=SUM($AK163:AO163),0,IF(SUM($G163:L163)-SUM($AK163:AO163)&lt;=SUM($G163:L163)*$E163,SUM($G163:L163)-SUM($AK163:AO163),ROUND(SUM($G163:L163)*$E163,2))))))</f>
        <v/>
      </c>
      <c r="AQ163" s="195" t="str">
        <f>IF($C163="","",IF(M$128="","",IF(M$128="Faza inwest.",0,IF($C163=SUM($AK163:AP163),0,IF(SUM($G163:M163)-SUM($AK163:AP163)&lt;=SUM($G163:M163)*$E163,SUM($G163:M163)-SUM($AK163:AP163),ROUND(SUM($G163:M163)*$E163,2))))))</f>
        <v/>
      </c>
      <c r="AR163" s="195" t="str">
        <f>IF($C163="","",IF(N$128="","",IF(N$128="Faza inwest.",0,IF($C163=SUM($AK163:AQ163),0,IF(SUM($G163:N163)-SUM($AK163:AQ163)&lt;=SUM($G163:N163)*$E163,SUM($G163:N163)-SUM($AK163:AQ163),ROUND(SUM($G163:N163)*$E163,2))))))</f>
        <v/>
      </c>
      <c r="AS163" s="195" t="str">
        <f>IF($C163="","",IF(O$128="","",IF(O$128="Faza inwest.",0,IF($C163=SUM($AK163:AR163),0,IF(SUM($G163:O163)-SUM($AK163:AR163)&lt;=SUM($G163:O163)*$E163,SUM($G163:O163)-SUM($AK163:AR163),ROUND(SUM($G163:O163)*$E163,2))))))</f>
        <v/>
      </c>
      <c r="AT163" s="195" t="str">
        <f>IF($C163="","",IF(P$128="","",IF(P$128="Faza inwest.",0,IF($C163=SUM($AK163:AS163),0,IF(SUM($G163:P163)-SUM($AK163:AS163)&lt;=SUM($G163:P163)*$E163,SUM($G163:P163)-SUM($AK163:AS163),ROUND(SUM($G163:P163)*$E163,2))))))</f>
        <v/>
      </c>
      <c r="AU163" s="195" t="str">
        <f>IF($C163="","",IF(Q$128="","",IF(Q$128="Faza inwest.",0,IF($C163=SUM($AK163:AT163),0,IF(SUM($G163:Q163)-SUM($AK163:AT163)&lt;=SUM($G163:Q163)*$E163,SUM($G163:Q163)-SUM($AK163:AT163),ROUND(SUM($G163:Q163)*$E163,2))))))</f>
        <v/>
      </c>
      <c r="AV163" s="195" t="str">
        <f>IF($C163="","",IF(R$128="","",IF(R$128="Faza inwest.",0,IF($C163=SUM($AK163:AU163),0,IF(SUM($G163:R163)-SUM($AK163:AU163)&lt;=SUM($G163:R163)*$E163,SUM($G163:R163)-SUM($AK163:AU163),ROUND(SUM($G163:R163)*$E163,2))))))</f>
        <v/>
      </c>
      <c r="AW163" s="195" t="str">
        <f>IF($C163="","",IF(S$128="","",IF(S$128="Faza inwest.",0,IF($C163=SUM($AK163:AV163),0,IF(SUM($G163:S163)-SUM($AK163:AV163)&lt;=SUM($G163:S163)*$E163,SUM($G163:S163)-SUM($AK163:AV163),ROUND(SUM($G163:S163)*$E163,2))))))</f>
        <v/>
      </c>
      <c r="AX163" s="195" t="str">
        <f>IF($C163="","",IF(T$128="","",IF(T$128="Faza inwest.",0,IF($C163=SUM($AK163:AW163),0,IF(SUM($G163:T163)-SUM($AK163:AW163)&lt;=SUM($G163:T163)*$E163,SUM($G163:T163)-SUM($AK163:AW163),ROUND(SUM($G163:T163)*$E163,2))))))</f>
        <v/>
      </c>
      <c r="AY163" s="195" t="str">
        <f>IF($C163="","",IF(U$128="","",IF(U$128="Faza inwest.",0,IF($C163=SUM($AK163:AX163),0,IF(SUM($G163:U163)-SUM($AK163:AX163)&lt;=SUM($G163:U163)*$E163,SUM($G163:U163)-SUM($AK163:AX163),ROUND(SUM($G163:U163)*$E163,2))))))</f>
        <v/>
      </c>
      <c r="AZ163" s="195" t="str">
        <f>IF($C163="","",IF(V$128="","",IF(V$128="Faza inwest.",0,IF($C163=SUM($AK163:AY163),0,IF(SUM($G163:V163)-SUM($AK163:AY163)&lt;=SUM($G163:V163)*$E163,SUM($G163:V163)-SUM($AK163:AY163),ROUND(SUM($G163:V163)*$E163,2))))))</f>
        <v/>
      </c>
      <c r="BA163" s="195" t="str">
        <f>IF($C163="","",IF(W$128="","",IF(W$128="Faza inwest.",0,IF($C163=SUM($AK163:AZ163),0,IF(SUM($G163:W163)-SUM($AK163:AZ163)&lt;=SUM($G163:W163)*$E163,SUM($G163:W163)-SUM($AK163:AZ163),ROUND(SUM($G163:W163)*$E163,2))))))</f>
        <v/>
      </c>
      <c r="BB163" s="195" t="str">
        <f>IF($C163="","",IF(X$128="","",IF(X$128="Faza inwest.",0,IF($C163=SUM($AK163:BA163),0,IF(SUM($G163:X163)-SUM($AK163:BA163)&lt;=SUM($G163:X163)*$E163,SUM($G163:X163)-SUM($AK163:BA163),ROUND(SUM($G163:X163)*$E163,2))))))</f>
        <v/>
      </c>
      <c r="BC163" s="195" t="str">
        <f>IF($C163="","",IF(Y$128="","",IF(Y$128="Faza inwest.",0,IF($C163=SUM($AK163:BB163),0,IF(SUM($G163:Y163)-SUM($AK163:BB163)&lt;=SUM($G163:Y163)*$E163,SUM($G163:Y163)-SUM($AK163:BB163),ROUND(SUM($G163:Y163)*$E163,2))))))</f>
        <v/>
      </c>
      <c r="BD163" s="195" t="str">
        <f>IF($C163="","",IF(Z$128="","",IF(Z$128="Faza inwest.",0,IF($C163=SUM($AK163:BC163),0,IF(SUM($G163:Z163)-SUM($AK163:BC163)&lt;=SUM($G163:Z163)*$E163,SUM($G163:Z163)-SUM($AK163:BC163),ROUND(SUM($G163:Z163)*$E163,2))))))</f>
        <v/>
      </c>
      <c r="BE163" s="195" t="str">
        <f>IF($C163="","",IF(AA$128="","",IF(AA$128="Faza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IF($C163="","",IF(AB$128="","",IF(AB$128="Faza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IF($C163="","",IF(AC$128="","",IF(AC$128="Faza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IF($C163="","",IF(AD$128="","",IF(AD$128="Faza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IF($C163="","",IF(AE$128="","",IF(AE$128="Faza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IF($C163="","",IF(AF$128="","",IF(AF$128="Faza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IF($C163="","",IF(AG$128="","",IF(AG$128="Faza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IF($C163="","",IF(AH$128="","",IF(AH$128="Faza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IF($C163="","",IF(AI$128="","",IF(AI$128="Faza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IF($C163="","",IF(AJ$128="","",IF(AJ$128="Faza inwest.",0,IF($C163=SUM($AK163:BM163),0,IF(SUM($G163:AJ163)-SUM($AK163:BM163)&lt;=SUM($G163:AJ163)*$E163,SUM($G163:AJ163)-SUM($AK163:BM163),ROUND(SUM($G163:AJ163)*$E163,2))))))</f>
        <v/>
      </c>
    </row>
    <row r="164" spans="1:66" s="70" customFormat="1">
      <c r="A164" s="94" t="str">
        <f t="shared" ref="A164" si="128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t="shared" ref="D164:E164" si="129">IF(D115="","",D115)</f>
        <v/>
      </c>
      <c r="E164" s="604" t="str">
        <f t="shared" si="129"/>
        <v/>
      </c>
      <c r="F164" s="207" t="s">
        <v>8</v>
      </c>
      <c r="G164" s="479" t="str">
        <f>IF(Dane!G131="","",Dane!G131)</f>
        <v/>
      </c>
      <c r="H164" s="479" t="str">
        <f>IF(Dane!H131="","",Dane!H131)</f>
        <v/>
      </c>
      <c r="I164" s="479" t="str">
        <f>IF(Dane!I131="","",Dane!I131)</f>
        <v/>
      </c>
      <c r="J164" s="479" t="str">
        <f>IF(Dane!J131="","",Dane!J131)</f>
        <v/>
      </c>
      <c r="K164" s="479" t="str">
        <f>IF(Dane!K131="","",Dane!K131)</f>
        <v/>
      </c>
      <c r="L164" s="479" t="str">
        <f>IF(Dane!L131="","",Dane!L131)</f>
        <v/>
      </c>
      <c r="M164" s="479" t="str">
        <f>IF(Dane!M131="","",Dane!M131)</f>
        <v/>
      </c>
      <c r="N164" s="479" t="str">
        <f>IF(Dane!N131="","",Dane!N131)</f>
        <v/>
      </c>
      <c r="O164" s="479" t="str">
        <f>IF(Dane!O131="","",Dane!O131)</f>
        <v/>
      </c>
      <c r="P164" s="479" t="str">
        <f>IF(Dane!P131="","",Dane!P131)</f>
        <v/>
      </c>
      <c r="Q164" s="479" t="str">
        <f>IF(Dane!Q131="","",Dane!Q131)</f>
        <v/>
      </c>
      <c r="R164" s="479" t="str">
        <f>IF(Dane!R131="","",Dane!R131)</f>
        <v/>
      </c>
      <c r="S164" s="479" t="str">
        <f>IF(Dane!S131="","",Dane!S131)</f>
        <v/>
      </c>
      <c r="T164" s="479" t="str">
        <f>IF(Dane!T131="","",Dane!T131)</f>
        <v/>
      </c>
      <c r="U164" s="479" t="str">
        <f>IF(Dane!U131="","",Dane!U131)</f>
        <v/>
      </c>
      <c r="V164" s="479" t="str">
        <f>IF(Dane!V131="","",Dane!V131)</f>
        <v/>
      </c>
      <c r="W164" s="479" t="str">
        <f>IF(Dane!W131="","",Dane!W131)</f>
        <v/>
      </c>
      <c r="X164" s="479" t="str">
        <f>IF(Dane!X131="","",Dane!X131)</f>
        <v/>
      </c>
      <c r="Y164" s="479" t="str">
        <f>IF(Dane!Y131="","",Dane!Y131)</f>
        <v/>
      </c>
      <c r="Z164" s="479" t="str">
        <f>IF(Dane!Z131="","",Dane!Z131)</f>
        <v/>
      </c>
      <c r="AA164" s="479" t="str">
        <f>IF(Dane!AA131="","",Dane!AA131)</f>
        <v/>
      </c>
      <c r="AB164" s="479" t="str">
        <f>IF(Dane!AB131="","",Dane!AB131)</f>
        <v/>
      </c>
      <c r="AC164" s="479" t="str">
        <f>IF(Dane!AC131="","",Dane!AC131)</f>
        <v/>
      </c>
      <c r="AD164" s="479" t="str">
        <f>IF(Dane!AD131="","",Dane!AD131)</f>
        <v/>
      </c>
      <c r="AE164" s="479" t="str">
        <f>IF(Dane!AE131="","",Dane!AE131)</f>
        <v/>
      </c>
      <c r="AF164" s="479" t="str">
        <f>IF(Dane!AF131="","",Dane!AF131)</f>
        <v/>
      </c>
      <c r="AG164" s="479" t="str">
        <f>IF(Dane!AG131="","",Dane!AG131)</f>
        <v/>
      </c>
      <c r="AH164" s="479" t="str">
        <f>IF(Dane!AH131="","",Dane!AH131)</f>
        <v/>
      </c>
      <c r="AI164" s="479" t="str">
        <f>IF(Dane!AI131="","",Dane!AI131)</f>
        <v/>
      </c>
      <c r="AJ164" s="479" t="str">
        <f>IF(Dane!AJ131="","",Dane!AJ131)</f>
        <v/>
      </c>
      <c r="AK164" s="195" t="str">
        <f>IF($C164="","",IF(H$79="","",IF(G$79="Faza inwest.",0,ROUND(SUM($G164:G164)*$E164,2))))</f>
        <v/>
      </c>
      <c r="AL164" s="195" t="str">
        <f>IF($C164="","",IF(H$128="","",IF(H$128="Faza inwest.",0,IF($C164=SUM($AK164:AK164),0,IF(SUM($G164:H164)-SUM($AK164:AK164)&lt;=SUM($G164:H164)*$E164,SUM($G164:H164)-SUM($AK164:AK164),ROUND(SUM($G164:H164)*$E164,2))))))</f>
        <v/>
      </c>
      <c r="AM164" s="195" t="str">
        <f>IF($C164="","",IF(I$128="","",IF(I$128="Faza inwest.",0,IF($C164=SUM($AK164:AL164),0,IF(SUM($G164:I164)-SUM($AK164:AL164)&lt;=SUM($G164:I164)*$E164,SUM($G164:I164)-SUM($AK164:AL164),ROUND(SUM($G164:I164)*$E164,2))))))</f>
        <v/>
      </c>
      <c r="AN164" s="195" t="str">
        <f>IF($C164="","",IF(J$128="","",IF(J$128="Faza inwest.",0,IF($C164=SUM($AK164:AM164),0,IF(SUM($G164:J164)-SUM($AK164:AM164)&lt;=SUM($G164:J164)*$E164,SUM($G164:J164)-SUM($AK164:AM164),ROUND(SUM($G164:J164)*$E164,2))))))</f>
        <v/>
      </c>
      <c r="AO164" s="195" t="str">
        <f>IF($C164="","",IF(K$128="","",IF(K$128="Faza inwest.",0,IF($C164=SUM($AK164:AN164),0,IF(SUM($G164:K164)-SUM($AK164:AN164)&lt;=SUM($G164:K164)*$E164,SUM($G164:K164)-SUM($AK164:AN164),ROUND(SUM($G164:K164)*$E164,2))))))</f>
        <v/>
      </c>
      <c r="AP164" s="195" t="str">
        <f>IF($C164="","",IF(L$128="","",IF(L$128="Faza inwest.",0,IF($C164=SUM($AK164:AO164),0,IF(SUM($G164:L164)-SUM($AK164:AO164)&lt;=SUM($G164:L164)*$E164,SUM($G164:L164)-SUM($AK164:AO164),ROUND(SUM($G164:L164)*$E164,2))))))</f>
        <v/>
      </c>
      <c r="AQ164" s="195" t="str">
        <f>IF($C164="","",IF(M$128="","",IF(M$128="Faza inwest.",0,IF($C164=SUM($AK164:AP164),0,IF(SUM($G164:M164)-SUM($AK164:AP164)&lt;=SUM($G164:M164)*$E164,SUM($G164:M164)-SUM($AK164:AP164),ROUND(SUM($G164:M164)*$E164,2))))))</f>
        <v/>
      </c>
      <c r="AR164" s="195" t="str">
        <f>IF($C164="","",IF(N$128="","",IF(N$128="Faza inwest.",0,IF($C164=SUM($AK164:AQ164),0,IF(SUM($G164:N164)-SUM($AK164:AQ164)&lt;=SUM($G164:N164)*$E164,SUM($G164:N164)-SUM($AK164:AQ164),ROUND(SUM($G164:N164)*$E164,2))))))</f>
        <v/>
      </c>
      <c r="AS164" s="195" t="str">
        <f>IF($C164="","",IF(O$128="","",IF(O$128="Faza inwest.",0,IF($C164=SUM($AK164:AR164),0,IF(SUM($G164:O164)-SUM($AK164:AR164)&lt;=SUM($G164:O164)*$E164,SUM($G164:O164)-SUM($AK164:AR164),ROUND(SUM($G164:O164)*$E164,2))))))</f>
        <v/>
      </c>
      <c r="AT164" s="195" t="str">
        <f>IF($C164="","",IF(P$128="","",IF(P$128="Faza inwest.",0,IF($C164=SUM($AK164:AS164),0,IF(SUM($G164:P164)-SUM($AK164:AS164)&lt;=SUM($G164:P164)*$E164,SUM($G164:P164)-SUM($AK164:AS164),ROUND(SUM($G164:P164)*$E164,2))))))</f>
        <v/>
      </c>
      <c r="AU164" s="195" t="str">
        <f>IF($C164="","",IF(Q$128="","",IF(Q$128="Faza inwest.",0,IF($C164=SUM($AK164:AT164),0,IF(SUM($G164:Q164)-SUM($AK164:AT164)&lt;=SUM($G164:Q164)*$E164,SUM($G164:Q164)-SUM($AK164:AT164),ROUND(SUM($G164:Q164)*$E164,2))))))</f>
        <v/>
      </c>
      <c r="AV164" s="195" t="str">
        <f>IF($C164="","",IF(R$128="","",IF(R$128="Faza inwest.",0,IF($C164=SUM($AK164:AU164),0,IF(SUM($G164:R164)-SUM($AK164:AU164)&lt;=SUM($G164:R164)*$E164,SUM($G164:R164)-SUM($AK164:AU164),ROUND(SUM($G164:R164)*$E164,2))))))</f>
        <v/>
      </c>
      <c r="AW164" s="195" t="str">
        <f>IF($C164="","",IF(S$128="","",IF(S$128="Faza inwest.",0,IF($C164=SUM($AK164:AV164),0,IF(SUM($G164:S164)-SUM($AK164:AV164)&lt;=SUM($G164:S164)*$E164,SUM($G164:S164)-SUM($AK164:AV164),ROUND(SUM($G164:S164)*$E164,2))))))</f>
        <v/>
      </c>
      <c r="AX164" s="195" t="str">
        <f>IF($C164="","",IF(T$128="","",IF(T$128="Faza inwest.",0,IF($C164=SUM($AK164:AW164),0,IF(SUM($G164:T164)-SUM($AK164:AW164)&lt;=SUM($G164:T164)*$E164,SUM($G164:T164)-SUM($AK164:AW164),ROUND(SUM($G164:T164)*$E164,2))))))</f>
        <v/>
      </c>
      <c r="AY164" s="195" t="str">
        <f>IF($C164="","",IF(U$128="","",IF(U$128="Faza inwest.",0,IF($C164=SUM($AK164:AX164),0,IF(SUM($G164:U164)-SUM($AK164:AX164)&lt;=SUM($G164:U164)*$E164,SUM($G164:U164)-SUM($AK164:AX164),ROUND(SUM($G164:U164)*$E164,2))))))</f>
        <v/>
      </c>
      <c r="AZ164" s="195" t="str">
        <f>IF($C164="","",IF(V$128="","",IF(V$128="Faza inwest.",0,IF($C164=SUM($AK164:AY164),0,IF(SUM($G164:V164)-SUM($AK164:AY164)&lt;=SUM($G164:V164)*$E164,SUM($G164:V164)-SUM($AK164:AY164),ROUND(SUM($G164:V164)*$E164,2))))))</f>
        <v/>
      </c>
      <c r="BA164" s="195" t="str">
        <f>IF($C164="","",IF(W$128="","",IF(W$128="Faza inwest.",0,IF($C164=SUM($AK164:AZ164),0,IF(SUM($G164:W164)-SUM($AK164:AZ164)&lt;=SUM($G164:W164)*$E164,SUM($G164:W164)-SUM($AK164:AZ164),ROUND(SUM($G164:W164)*$E164,2))))))</f>
        <v/>
      </c>
      <c r="BB164" s="195" t="str">
        <f>IF($C164="","",IF(X$128="","",IF(X$128="Faza inwest.",0,IF($C164=SUM($AK164:BA164),0,IF(SUM($G164:X164)-SUM($AK164:BA164)&lt;=SUM($G164:X164)*$E164,SUM($G164:X164)-SUM($AK164:BA164),ROUND(SUM($G164:X164)*$E164,2))))))</f>
        <v/>
      </c>
      <c r="BC164" s="195" t="str">
        <f>IF($C164="","",IF(Y$128="","",IF(Y$128="Faza inwest.",0,IF($C164=SUM($AK164:BB164),0,IF(SUM($G164:Y164)-SUM($AK164:BB164)&lt;=SUM($G164:Y164)*$E164,SUM($G164:Y164)-SUM($AK164:BB164),ROUND(SUM($G164:Y164)*$E164,2))))))</f>
        <v/>
      </c>
      <c r="BD164" s="195" t="str">
        <f>IF($C164="","",IF(Z$128="","",IF(Z$128="Faza inwest.",0,IF($C164=SUM($AK164:BC164),0,IF(SUM($G164:Z164)-SUM($AK164:BC164)&lt;=SUM($G164:Z164)*$E164,SUM($G164:Z164)-SUM($AK164:BC164),ROUND(SUM($G164:Z164)*$E164,2))))))</f>
        <v/>
      </c>
      <c r="BE164" s="195" t="str">
        <f>IF($C164="","",IF(AA$128="","",IF(AA$128="Faza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IF($C164="","",IF(AB$128="","",IF(AB$128="Faza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IF($C164="","",IF(AC$128="","",IF(AC$128="Faza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IF($C164="","",IF(AD$128="","",IF(AD$128="Faza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IF($C164="","",IF(AE$128="","",IF(AE$128="Faza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IF($C164="","",IF(AF$128="","",IF(AF$128="Faza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IF($C164="","",IF(AG$128="","",IF(AG$128="Faza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IF($C164="","",IF(AH$128="","",IF(AH$128="Faza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IF($C164="","",IF(AI$128="","",IF(AI$128="Faza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IF($C164="","",IF(AJ$128="","",IF(AJ$128="Faza inwest.",0,IF($C164=SUM($AK164:BM164),0,IF(SUM($G164:AJ164)-SUM($AK164:BM164)&lt;=SUM($G164:AJ164)*$E164,SUM($G164:AJ164)-SUM($AK164:BM164),ROUND(SUM($G164:AJ164)*$E164,2))))))</f>
        <v/>
      </c>
    </row>
    <row r="165" spans="1:66" s="70" customFormat="1">
      <c r="A165" s="94" t="str">
        <f t="shared" ref="A165" si="130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t="shared" ref="D165:E165" si="131">IF(D116="","",D116)</f>
        <v/>
      </c>
      <c r="E165" s="604" t="str">
        <f t="shared" si="131"/>
        <v/>
      </c>
      <c r="F165" s="207" t="s">
        <v>8</v>
      </c>
      <c r="G165" s="479" t="str">
        <f>IF(Dane!G132="","",Dane!G132)</f>
        <v/>
      </c>
      <c r="H165" s="479" t="str">
        <f>IF(Dane!H132="","",Dane!H132)</f>
        <v/>
      </c>
      <c r="I165" s="479" t="str">
        <f>IF(Dane!I132="","",Dane!I132)</f>
        <v/>
      </c>
      <c r="J165" s="479" t="str">
        <f>IF(Dane!J132="","",Dane!J132)</f>
        <v/>
      </c>
      <c r="K165" s="479" t="str">
        <f>IF(Dane!K132="","",Dane!K132)</f>
        <v/>
      </c>
      <c r="L165" s="479" t="str">
        <f>IF(Dane!L132="","",Dane!L132)</f>
        <v/>
      </c>
      <c r="M165" s="479" t="str">
        <f>IF(Dane!M132="","",Dane!M132)</f>
        <v/>
      </c>
      <c r="N165" s="479" t="str">
        <f>IF(Dane!N132="","",Dane!N132)</f>
        <v/>
      </c>
      <c r="O165" s="479" t="str">
        <f>IF(Dane!O132="","",Dane!O132)</f>
        <v/>
      </c>
      <c r="P165" s="479" t="str">
        <f>IF(Dane!P132="","",Dane!P132)</f>
        <v/>
      </c>
      <c r="Q165" s="479" t="str">
        <f>IF(Dane!Q132="","",Dane!Q132)</f>
        <v/>
      </c>
      <c r="R165" s="479" t="str">
        <f>IF(Dane!R132="","",Dane!R132)</f>
        <v/>
      </c>
      <c r="S165" s="479" t="str">
        <f>IF(Dane!S132="","",Dane!S132)</f>
        <v/>
      </c>
      <c r="T165" s="479" t="str">
        <f>IF(Dane!T132="","",Dane!T132)</f>
        <v/>
      </c>
      <c r="U165" s="479" t="str">
        <f>IF(Dane!U132="","",Dane!U132)</f>
        <v/>
      </c>
      <c r="V165" s="479" t="str">
        <f>IF(Dane!V132="","",Dane!V132)</f>
        <v/>
      </c>
      <c r="W165" s="479" t="str">
        <f>IF(Dane!W132="","",Dane!W132)</f>
        <v/>
      </c>
      <c r="X165" s="479" t="str">
        <f>IF(Dane!X132="","",Dane!X132)</f>
        <v/>
      </c>
      <c r="Y165" s="479" t="str">
        <f>IF(Dane!Y132="","",Dane!Y132)</f>
        <v/>
      </c>
      <c r="Z165" s="479" t="str">
        <f>IF(Dane!Z132="","",Dane!Z132)</f>
        <v/>
      </c>
      <c r="AA165" s="479" t="str">
        <f>IF(Dane!AA132="","",Dane!AA132)</f>
        <v/>
      </c>
      <c r="AB165" s="479" t="str">
        <f>IF(Dane!AB132="","",Dane!AB132)</f>
        <v/>
      </c>
      <c r="AC165" s="479" t="str">
        <f>IF(Dane!AC132="","",Dane!AC132)</f>
        <v/>
      </c>
      <c r="AD165" s="479" t="str">
        <f>IF(Dane!AD132="","",Dane!AD132)</f>
        <v/>
      </c>
      <c r="AE165" s="479" t="str">
        <f>IF(Dane!AE132="","",Dane!AE132)</f>
        <v/>
      </c>
      <c r="AF165" s="479" t="str">
        <f>IF(Dane!AF132="","",Dane!AF132)</f>
        <v/>
      </c>
      <c r="AG165" s="479" t="str">
        <f>IF(Dane!AG132="","",Dane!AG132)</f>
        <v/>
      </c>
      <c r="AH165" s="479" t="str">
        <f>IF(Dane!AH132="","",Dane!AH132)</f>
        <v/>
      </c>
      <c r="AI165" s="479" t="str">
        <f>IF(Dane!AI132="","",Dane!AI132)</f>
        <v/>
      </c>
      <c r="AJ165" s="479" t="str">
        <f>IF(Dane!AJ132="","",Dane!AJ132)</f>
        <v/>
      </c>
      <c r="AK165" s="195" t="str">
        <f>IF($C165="","",IF(H$79="","",IF(G$79="Faza inwest.",0,ROUND(SUM($G165:G165)*$E165,2))))</f>
        <v/>
      </c>
      <c r="AL165" s="195" t="str">
        <f>IF($C165="","",IF(H$128="","",IF(H$128="Faza inwest.",0,IF($C165=SUM($AK165:AK165),0,IF(SUM($G165:H165)-SUM($AK165:AK165)&lt;=SUM($G165:H165)*$E165,SUM($G165:H165)-SUM($AK165:AK165),ROUND(SUM($G165:H165)*$E165,2))))))</f>
        <v/>
      </c>
      <c r="AM165" s="195" t="str">
        <f>IF($C165="","",IF(I$128="","",IF(I$128="Faza inwest.",0,IF($C165=SUM($AK165:AL165),0,IF(SUM($G165:I165)-SUM($AK165:AL165)&lt;=SUM($G165:I165)*$E165,SUM($G165:I165)-SUM($AK165:AL165),ROUND(SUM($G165:I165)*$E165,2))))))</f>
        <v/>
      </c>
      <c r="AN165" s="195" t="str">
        <f>IF($C165="","",IF(J$128="","",IF(J$128="Faza inwest.",0,IF($C165=SUM($AK165:AM165),0,IF(SUM($G165:J165)-SUM($AK165:AM165)&lt;=SUM($G165:J165)*$E165,SUM($G165:J165)-SUM($AK165:AM165),ROUND(SUM($G165:J165)*$E165,2))))))</f>
        <v/>
      </c>
      <c r="AO165" s="195" t="str">
        <f>IF($C165="","",IF(K$128="","",IF(K$128="Faza inwest.",0,IF($C165=SUM($AK165:AN165),0,IF(SUM($G165:K165)-SUM($AK165:AN165)&lt;=SUM($G165:K165)*$E165,SUM($G165:K165)-SUM($AK165:AN165),ROUND(SUM($G165:K165)*$E165,2))))))</f>
        <v/>
      </c>
      <c r="AP165" s="195" t="str">
        <f>IF($C165="","",IF(L$128="","",IF(L$128="Faza inwest.",0,IF($C165=SUM($AK165:AO165),0,IF(SUM($G165:L165)-SUM($AK165:AO165)&lt;=SUM($G165:L165)*$E165,SUM($G165:L165)-SUM($AK165:AO165),ROUND(SUM($G165:L165)*$E165,2))))))</f>
        <v/>
      </c>
      <c r="AQ165" s="195" t="str">
        <f>IF($C165="","",IF(M$128="","",IF(M$128="Faza inwest.",0,IF($C165=SUM($AK165:AP165),0,IF(SUM($G165:M165)-SUM($AK165:AP165)&lt;=SUM($G165:M165)*$E165,SUM($G165:M165)-SUM($AK165:AP165),ROUND(SUM($G165:M165)*$E165,2))))))</f>
        <v/>
      </c>
      <c r="AR165" s="195" t="str">
        <f>IF($C165="","",IF(N$128="","",IF(N$128="Faza inwest.",0,IF($C165=SUM($AK165:AQ165),0,IF(SUM($G165:N165)-SUM($AK165:AQ165)&lt;=SUM($G165:N165)*$E165,SUM($G165:N165)-SUM($AK165:AQ165),ROUND(SUM($G165:N165)*$E165,2))))))</f>
        <v/>
      </c>
      <c r="AS165" s="195" t="str">
        <f>IF($C165="","",IF(O$128="","",IF(O$128="Faza inwest.",0,IF($C165=SUM($AK165:AR165),0,IF(SUM($G165:O165)-SUM($AK165:AR165)&lt;=SUM($G165:O165)*$E165,SUM($G165:O165)-SUM($AK165:AR165),ROUND(SUM($G165:O165)*$E165,2))))))</f>
        <v/>
      </c>
      <c r="AT165" s="195" t="str">
        <f>IF($C165="","",IF(P$128="","",IF(P$128="Faza inwest.",0,IF($C165=SUM($AK165:AS165),0,IF(SUM($G165:P165)-SUM($AK165:AS165)&lt;=SUM($G165:P165)*$E165,SUM($G165:P165)-SUM($AK165:AS165),ROUND(SUM($G165:P165)*$E165,2))))))</f>
        <v/>
      </c>
      <c r="AU165" s="195" t="str">
        <f>IF($C165="","",IF(Q$128="","",IF(Q$128="Faza inwest.",0,IF($C165=SUM($AK165:AT165),0,IF(SUM($G165:Q165)-SUM($AK165:AT165)&lt;=SUM($G165:Q165)*$E165,SUM($G165:Q165)-SUM($AK165:AT165),ROUND(SUM($G165:Q165)*$E165,2))))))</f>
        <v/>
      </c>
      <c r="AV165" s="195" t="str">
        <f>IF($C165="","",IF(R$128="","",IF(R$128="Faza inwest.",0,IF($C165=SUM($AK165:AU165),0,IF(SUM($G165:R165)-SUM($AK165:AU165)&lt;=SUM($G165:R165)*$E165,SUM($G165:R165)-SUM($AK165:AU165),ROUND(SUM($G165:R165)*$E165,2))))))</f>
        <v/>
      </c>
      <c r="AW165" s="195" t="str">
        <f>IF($C165="","",IF(S$128="","",IF(S$128="Faza inwest.",0,IF($C165=SUM($AK165:AV165),0,IF(SUM($G165:S165)-SUM($AK165:AV165)&lt;=SUM($G165:S165)*$E165,SUM($G165:S165)-SUM($AK165:AV165),ROUND(SUM($G165:S165)*$E165,2))))))</f>
        <v/>
      </c>
      <c r="AX165" s="195" t="str">
        <f>IF($C165="","",IF(T$128="","",IF(T$128="Faza inwest.",0,IF($C165=SUM($AK165:AW165),0,IF(SUM($G165:T165)-SUM($AK165:AW165)&lt;=SUM($G165:T165)*$E165,SUM($G165:T165)-SUM($AK165:AW165),ROUND(SUM($G165:T165)*$E165,2))))))</f>
        <v/>
      </c>
      <c r="AY165" s="195" t="str">
        <f>IF($C165="","",IF(U$128="","",IF(U$128="Faza inwest.",0,IF($C165=SUM($AK165:AX165),0,IF(SUM($G165:U165)-SUM($AK165:AX165)&lt;=SUM($G165:U165)*$E165,SUM($G165:U165)-SUM($AK165:AX165),ROUND(SUM($G165:U165)*$E165,2))))))</f>
        <v/>
      </c>
      <c r="AZ165" s="195" t="str">
        <f>IF($C165="","",IF(V$128="","",IF(V$128="Faza inwest.",0,IF($C165=SUM($AK165:AY165),0,IF(SUM($G165:V165)-SUM($AK165:AY165)&lt;=SUM($G165:V165)*$E165,SUM($G165:V165)-SUM($AK165:AY165),ROUND(SUM($G165:V165)*$E165,2))))))</f>
        <v/>
      </c>
      <c r="BA165" s="195" t="str">
        <f>IF($C165="","",IF(W$128="","",IF(W$128="Faza inwest.",0,IF($C165=SUM($AK165:AZ165),0,IF(SUM($G165:W165)-SUM($AK165:AZ165)&lt;=SUM($G165:W165)*$E165,SUM($G165:W165)-SUM($AK165:AZ165),ROUND(SUM($G165:W165)*$E165,2))))))</f>
        <v/>
      </c>
      <c r="BB165" s="195" t="str">
        <f>IF($C165="","",IF(X$128="","",IF(X$128="Faza inwest.",0,IF($C165=SUM($AK165:BA165),0,IF(SUM($G165:X165)-SUM($AK165:BA165)&lt;=SUM($G165:X165)*$E165,SUM($G165:X165)-SUM($AK165:BA165),ROUND(SUM($G165:X165)*$E165,2))))))</f>
        <v/>
      </c>
      <c r="BC165" s="195" t="str">
        <f>IF($C165="","",IF(Y$128="","",IF(Y$128="Faza inwest.",0,IF($C165=SUM($AK165:BB165),0,IF(SUM($G165:Y165)-SUM($AK165:BB165)&lt;=SUM($G165:Y165)*$E165,SUM($G165:Y165)-SUM($AK165:BB165),ROUND(SUM($G165:Y165)*$E165,2))))))</f>
        <v/>
      </c>
      <c r="BD165" s="195" t="str">
        <f>IF($C165="","",IF(Z$128="","",IF(Z$128="Faza inwest.",0,IF($C165=SUM($AK165:BC165),0,IF(SUM($G165:Z165)-SUM($AK165:BC165)&lt;=SUM($G165:Z165)*$E165,SUM($G165:Z165)-SUM($AK165:BC165),ROUND(SUM($G165:Z165)*$E165,2))))))</f>
        <v/>
      </c>
      <c r="BE165" s="195" t="str">
        <f>IF($C165="","",IF(AA$128="","",IF(AA$128="Faza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IF($C165="","",IF(AB$128="","",IF(AB$128="Faza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IF($C165="","",IF(AC$128="","",IF(AC$128="Faza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IF($C165="","",IF(AD$128="","",IF(AD$128="Faza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IF($C165="","",IF(AE$128="","",IF(AE$128="Faza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IF($C165="","",IF(AF$128="","",IF(AF$128="Faza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IF($C165="","",IF(AG$128="","",IF(AG$128="Faza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IF($C165="","",IF(AH$128="","",IF(AH$128="Faza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IF($C165="","",IF(AI$128="","",IF(AI$128="Faza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IF($C165="","",IF(AJ$128="","",IF(AJ$128="Faza inwest.",0,IF($C165=SUM($AK165:BM165),0,IF(SUM($G165:AJ165)-SUM($AK165:BM165)&lt;=SUM($G165:AJ165)*$E165,SUM($G165:AJ165)-SUM($AK165:BM165),ROUND(SUM($G165:AJ165)*$E165,2))))))</f>
        <v/>
      </c>
    </row>
    <row r="166" spans="1:66" s="70" customFormat="1">
      <c r="A166" s="94" t="str">
        <f t="shared" ref="A166" si="132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t="shared" ref="D166:E166" si="133">IF(D117="","",D117)</f>
        <v/>
      </c>
      <c r="E166" s="604" t="str">
        <f t="shared" si="133"/>
        <v/>
      </c>
      <c r="F166" s="207" t="s">
        <v>8</v>
      </c>
      <c r="G166" s="479" t="str">
        <f>IF(Dane!G133="","",Dane!G133)</f>
        <v/>
      </c>
      <c r="H166" s="479" t="str">
        <f>IF(Dane!H133="","",Dane!H133)</f>
        <v/>
      </c>
      <c r="I166" s="479" t="str">
        <f>IF(Dane!I133="","",Dane!I133)</f>
        <v/>
      </c>
      <c r="J166" s="479" t="str">
        <f>IF(Dane!J133="","",Dane!J133)</f>
        <v/>
      </c>
      <c r="K166" s="479" t="str">
        <f>IF(Dane!K133="","",Dane!K133)</f>
        <v/>
      </c>
      <c r="L166" s="479" t="str">
        <f>IF(Dane!L133="","",Dane!L133)</f>
        <v/>
      </c>
      <c r="M166" s="479" t="str">
        <f>IF(Dane!M133="","",Dane!M133)</f>
        <v/>
      </c>
      <c r="N166" s="479" t="str">
        <f>IF(Dane!N133="","",Dane!N133)</f>
        <v/>
      </c>
      <c r="O166" s="479" t="str">
        <f>IF(Dane!O133="","",Dane!O133)</f>
        <v/>
      </c>
      <c r="P166" s="479" t="str">
        <f>IF(Dane!P133="","",Dane!P133)</f>
        <v/>
      </c>
      <c r="Q166" s="479" t="str">
        <f>IF(Dane!Q133="","",Dane!Q133)</f>
        <v/>
      </c>
      <c r="R166" s="479" t="str">
        <f>IF(Dane!R133="","",Dane!R133)</f>
        <v/>
      </c>
      <c r="S166" s="479" t="str">
        <f>IF(Dane!S133="","",Dane!S133)</f>
        <v/>
      </c>
      <c r="T166" s="479" t="str">
        <f>IF(Dane!T133="","",Dane!T133)</f>
        <v/>
      </c>
      <c r="U166" s="479" t="str">
        <f>IF(Dane!U133="","",Dane!U133)</f>
        <v/>
      </c>
      <c r="V166" s="479" t="str">
        <f>IF(Dane!V133="","",Dane!V133)</f>
        <v/>
      </c>
      <c r="W166" s="479" t="str">
        <f>IF(Dane!W133="","",Dane!W133)</f>
        <v/>
      </c>
      <c r="X166" s="479" t="str">
        <f>IF(Dane!X133="","",Dane!X133)</f>
        <v/>
      </c>
      <c r="Y166" s="479" t="str">
        <f>IF(Dane!Y133="","",Dane!Y133)</f>
        <v/>
      </c>
      <c r="Z166" s="479" t="str">
        <f>IF(Dane!Z133="","",Dane!Z133)</f>
        <v/>
      </c>
      <c r="AA166" s="479" t="str">
        <f>IF(Dane!AA133="","",Dane!AA133)</f>
        <v/>
      </c>
      <c r="AB166" s="479" t="str">
        <f>IF(Dane!AB133="","",Dane!AB133)</f>
        <v/>
      </c>
      <c r="AC166" s="479" t="str">
        <f>IF(Dane!AC133="","",Dane!AC133)</f>
        <v/>
      </c>
      <c r="AD166" s="479" t="str">
        <f>IF(Dane!AD133="","",Dane!AD133)</f>
        <v/>
      </c>
      <c r="AE166" s="479" t="str">
        <f>IF(Dane!AE133="","",Dane!AE133)</f>
        <v/>
      </c>
      <c r="AF166" s="479" t="str">
        <f>IF(Dane!AF133="","",Dane!AF133)</f>
        <v/>
      </c>
      <c r="AG166" s="479" t="str">
        <f>IF(Dane!AG133="","",Dane!AG133)</f>
        <v/>
      </c>
      <c r="AH166" s="479" t="str">
        <f>IF(Dane!AH133="","",Dane!AH133)</f>
        <v/>
      </c>
      <c r="AI166" s="479" t="str">
        <f>IF(Dane!AI133="","",Dane!AI133)</f>
        <v/>
      </c>
      <c r="AJ166" s="479" t="str">
        <f>IF(Dane!AJ133="","",Dane!AJ133)</f>
        <v/>
      </c>
      <c r="AK166" s="195" t="str">
        <f>IF($C166="","",IF(H$79="","",IF(G$79="Faza inwest.",0,ROUND(SUM($G166:G166)*$E166,2))))</f>
        <v/>
      </c>
      <c r="AL166" s="195" t="str">
        <f>IF($C166="","",IF(H$128="","",IF(H$128="Faza inwest.",0,IF($C166=SUM($AK166:AK166),0,IF(SUM($G166:H166)-SUM($AK166:AK166)&lt;=SUM($G166:H166)*$E166,SUM($G166:H166)-SUM($AK166:AK166),ROUND(SUM($G166:H166)*$E166,2))))))</f>
        <v/>
      </c>
      <c r="AM166" s="195" t="str">
        <f>IF($C166="","",IF(I$128="","",IF(I$128="Faza inwest.",0,IF($C166=SUM($AK166:AL166),0,IF(SUM($G166:I166)-SUM($AK166:AL166)&lt;=SUM($G166:I166)*$E166,SUM($G166:I166)-SUM($AK166:AL166),ROUND(SUM($G166:I166)*$E166,2))))))</f>
        <v/>
      </c>
      <c r="AN166" s="195" t="str">
        <f>IF($C166="","",IF(J$128="","",IF(J$128="Faza inwest.",0,IF($C166=SUM($AK166:AM166),0,IF(SUM($G166:J166)-SUM($AK166:AM166)&lt;=SUM($G166:J166)*$E166,SUM($G166:J166)-SUM($AK166:AM166),ROUND(SUM($G166:J166)*$E166,2))))))</f>
        <v/>
      </c>
      <c r="AO166" s="195" t="str">
        <f>IF($C166="","",IF(K$128="","",IF(K$128="Faza inwest.",0,IF($C166=SUM($AK166:AN166),0,IF(SUM($G166:K166)-SUM($AK166:AN166)&lt;=SUM($G166:K166)*$E166,SUM($G166:K166)-SUM($AK166:AN166),ROUND(SUM($G166:K166)*$E166,2))))))</f>
        <v/>
      </c>
      <c r="AP166" s="195" t="str">
        <f>IF($C166="","",IF(L$128="","",IF(L$128="Faza inwest.",0,IF($C166=SUM($AK166:AO166),0,IF(SUM($G166:L166)-SUM($AK166:AO166)&lt;=SUM($G166:L166)*$E166,SUM($G166:L166)-SUM($AK166:AO166),ROUND(SUM($G166:L166)*$E166,2))))))</f>
        <v/>
      </c>
      <c r="AQ166" s="195" t="str">
        <f>IF($C166="","",IF(M$128="","",IF(M$128="Faza inwest.",0,IF($C166=SUM($AK166:AP166),0,IF(SUM($G166:M166)-SUM($AK166:AP166)&lt;=SUM($G166:M166)*$E166,SUM($G166:M166)-SUM($AK166:AP166),ROUND(SUM($G166:M166)*$E166,2))))))</f>
        <v/>
      </c>
      <c r="AR166" s="195" t="str">
        <f>IF($C166="","",IF(N$128="","",IF(N$128="Faza inwest.",0,IF($C166=SUM($AK166:AQ166),0,IF(SUM($G166:N166)-SUM($AK166:AQ166)&lt;=SUM($G166:N166)*$E166,SUM($G166:N166)-SUM($AK166:AQ166),ROUND(SUM($G166:N166)*$E166,2))))))</f>
        <v/>
      </c>
      <c r="AS166" s="195" t="str">
        <f>IF($C166="","",IF(O$128="","",IF(O$128="Faza inwest.",0,IF($C166=SUM($AK166:AR166),0,IF(SUM($G166:O166)-SUM($AK166:AR166)&lt;=SUM($G166:O166)*$E166,SUM($G166:O166)-SUM($AK166:AR166),ROUND(SUM($G166:O166)*$E166,2))))))</f>
        <v/>
      </c>
      <c r="AT166" s="195" t="str">
        <f>IF($C166="","",IF(P$128="","",IF(P$128="Faza inwest.",0,IF($C166=SUM($AK166:AS166),0,IF(SUM($G166:P166)-SUM($AK166:AS166)&lt;=SUM($G166:P166)*$E166,SUM($G166:P166)-SUM($AK166:AS166),ROUND(SUM($G166:P166)*$E166,2))))))</f>
        <v/>
      </c>
      <c r="AU166" s="195" t="str">
        <f>IF($C166="","",IF(Q$128="","",IF(Q$128="Faza inwest.",0,IF($C166=SUM($AK166:AT166),0,IF(SUM($G166:Q166)-SUM($AK166:AT166)&lt;=SUM($G166:Q166)*$E166,SUM($G166:Q166)-SUM($AK166:AT166),ROUND(SUM($G166:Q166)*$E166,2))))))</f>
        <v/>
      </c>
      <c r="AV166" s="195" t="str">
        <f>IF($C166="","",IF(R$128="","",IF(R$128="Faza inwest.",0,IF($C166=SUM($AK166:AU166),0,IF(SUM($G166:R166)-SUM($AK166:AU166)&lt;=SUM($G166:R166)*$E166,SUM($G166:R166)-SUM($AK166:AU166),ROUND(SUM($G166:R166)*$E166,2))))))</f>
        <v/>
      </c>
      <c r="AW166" s="195" t="str">
        <f>IF($C166="","",IF(S$128="","",IF(S$128="Faza inwest.",0,IF($C166=SUM($AK166:AV166),0,IF(SUM($G166:S166)-SUM($AK166:AV166)&lt;=SUM($G166:S166)*$E166,SUM($G166:S166)-SUM($AK166:AV166),ROUND(SUM($G166:S166)*$E166,2))))))</f>
        <v/>
      </c>
      <c r="AX166" s="195" t="str">
        <f>IF($C166="","",IF(T$128="","",IF(T$128="Faza inwest.",0,IF($C166=SUM($AK166:AW166),0,IF(SUM($G166:T166)-SUM($AK166:AW166)&lt;=SUM($G166:T166)*$E166,SUM($G166:T166)-SUM($AK166:AW166),ROUND(SUM($G166:T166)*$E166,2))))))</f>
        <v/>
      </c>
      <c r="AY166" s="195" t="str">
        <f>IF($C166="","",IF(U$128="","",IF(U$128="Faza inwest.",0,IF($C166=SUM($AK166:AX166),0,IF(SUM($G166:U166)-SUM($AK166:AX166)&lt;=SUM($G166:U166)*$E166,SUM($G166:U166)-SUM($AK166:AX166),ROUND(SUM($G166:U166)*$E166,2))))))</f>
        <v/>
      </c>
      <c r="AZ166" s="195" t="str">
        <f>IF($C166="","",IF(V$128="","",IF(V$128="Faza inwest.",0,IF($C166=SUM($AK166:AY166),0,IF(SUM($G166:V166)-SUM($AK166:AY166)&lt;=SUM($G166:V166)*$E166,SUM($G166:V166)-SUM($AK166:AY166),ROUND(SUM($G166:V166)*$E166,2))))))</f>
        <v/>
      </c>
      <c r="BA166" s="195" t="str">
        <f>IF($C166="","",IF(W$128="","",IF(W$128="Faza inwest.",0,IF($C166=SUM($AK166:AZ166),0,IF(SUM($G166:W166)-SUM($AK166:AZ166)&lt;=SUM($G166:W166)*$E166,SUM($G166:W166)-SUM($AK166:AZ166),ROUND(SUM($G166:W166)*$E166,2))))))</f>
        <v/>
      </c>
      <c r="BB166" s="195" t="str">
        <f>IF($C166="","",IF(X$128="","",IF(X$128="Faza inwest.",0,IF($C166=SUM($AK166:BA166),0,IF(SUM($G166:X166)-SUM($AK166:BA166)&lt;=SUM($G166:X166)*$E166,SUM($G166:X166)-SUM($AK166:BA166),ROUND(SUM($G166:X166)*$E166,2))))))</f>
        <v/>
      </c>
      <c r="BC166" s="195" t="str">
        <f>IF($C166="","",IF(Y$128="","",IF(Y$128="Faza inwest.",0,IF($C166=SUM($AK166:BB166),0,IF(SUM($G166:Y166)-SUM($AK166:BB166)&lt;=SUM($G166:Y166)*$E166,SUM($G166:Y166)-SUM($AK166:BB166),ROUND(SUM($G166:Y166)*$E166,2))))))</f>
        <v/>
      </c>
      <c r="BD166" s="195" t="str">
        <f>IF($C166="","",IF(Z$128="","",IF(Z$128="Faza inwest.",0,IF($C166=SUM($AK166:BC166),0,IF(SUM($G166:Z166)-SUM($AK166:BC166)&lt;=SUM($G166:Z166)*$E166,SUM($G166:Z166)-SUM($AK166:BC166),ROUND(SUM($G166:Z166)*$E166,2))))))</f>
        <v/>
      </c>
      <c r="BE166" s="195" t="str">
        <f>IF($C166="","",IF(AA$128="","",IF(AA$128="Faza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IF($C166="","",IF(AB$128="","",IF(AB$128="Faza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IF($C166="","",IF(AC$128="","",IF(AC$128="Faza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IF($C166="","",IF(AD$128="","",IF(AD$128="Faza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IF($C166="","",IF(AE$128="","",IF(AE$128="Faza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IF($C166="","",IF(AF$128="","",IF(AF$128="Faza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IF($C166="","",IF(AG$128="","",IF(AG$128="Faza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IF($C166="","",IF(AH$128="","",IF(AH$128="Faza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IF($C166="","",IF(AI$128="","",IF(AI$128="Faza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IF($C166="","",IF(AJ$128="","",IF(AJ$128="Faza inwest.",0,IF($C166=SUM($AK166:BM166),0,IF(SUM($G166:AJ166)-SUM($AK166:BM166)&lt;=SUM($G166:AJ166)*$E166,SUM($G166:AJ166)-SUM($AK166:BM166),ROUND(SUM($G166:AJ166)*$E166,2))))))</f>
        <v/>
      </c>
    </row>
    <row r="167" spans="1:66" s="70" customFormat="1">
      <c r="A167" s="94" t="str">
        <f t="shared" ref="A167" si="134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t="shared" ref="D167:E167" si="135">IF(D118="","",D118)</f>
        <v/>
      </c>
      <c r="E167" s="604" t="str">
        <f t="shared" si="135"/>
        <v/>
      </c>
      <c r="F167" s="207" t="s">
        <v>8</v>
      </c>
      <c r="G167" s="479" t="str">
        <f>IF(Dane!G134="","",Dane!G134)</f>
        <v/>
      </c>
      <c r="H167" s="479" t="str">
        <f>IF(Dane!H134="","",Dane!H134)</f>
        <v/>
      </c>
      <c r="I167" s="479" t="str">
        <f>IF(Dane!I134="","",Dane!I134)</f>
        <v/>
      </c>
      <c r="J167" s="479" t="str">
        <f>IF(Dane!J134="","",Dane!J134)</f>
        <v/>
      </c>
      <c r="K167" s="479" t="str">
        <f>IF(Dane!K134="","",Dane!K134)</f>
        <v/>
      </c>
      <c r="L167" s="479" t="str">
        <f>IF(Dane!L134="","",Dane!L134)</f>
        <v/>
      </c>
      <c r="M167" s="479" t="str">
        <f>IF(Dane!M134="","",Dane!M134)</f>
        <v/>
      </c>
      <c r="N167" s="479" t="str">
        <f>IF(Dane!N134="","",Dane!N134)</f>
        <v/>
      </c>
      <c r="O167" s="479" t="str">
        <f>IF(Dane!O134="","",Dane!O134)</f>
        <v/>
      </c>
      <c r="P167" s="479" t="str">
        <f>IF(Dane!P134="","",Dane!P134)</f>
        <v/>
      </c>
      <c r="Q167" s="479" t="str">
        <f>IF(Dane!Q134="","",Dane!Q134)</f>
        <v/>
      </c>
      <c r="R167" s="479" t="str">
        <f>IF(Dane!R134="","",Dane!R134)</f>
        <v/>
      </c>
      <c r="S167" s="479" t="str">
        <f>IF(Dane!S134="","",Dane!S134)</f>
        <v/>
      </c>
      <c r="T167" s="479" t="str">
        <f>IF(Dane!T134="","",Dane!T134)</f>
        <v/>
      </c>
      <c r="U167" s="479" t="str">
        <f>IF(Dane!U134="","",Dane!U134)</f>
        <v/>
      </c>
      <c r="V167" s="479" t="str">
        <f>IF(Dane!V134="","",Dane!V134)</f>
        <v/>
      </c>
      <c r="W167" s="479" t="str">
        <f>IF(Dane!W134="","",Dane!W134)</f>
        <v/>
      </c>
      <c r="X167" s="479" t="str">
        <f>IF(Dane!X134="","",Dane!X134)</f>
        <v/>
      </c>
      <c r="Y167" s="479" t="str">
        <f>IF(Dane!Y134="","",Dane!Y134)</f>
        <v/>
      </c>
      <c r="Z167" s="479" t="str">
        <f>IF(Dane!Z134="","",Dane!Z134)</f>
        <v/>
      </c>
      <c r="AA167" s="479" t="str">
        <f>IF(Dane!AA134="","",Dane!AA134)</f>
        <v/>
      </c>
      <c r="AB167" s="479" t="str">
        <f>IF(Dane!AB134="","",Dane!AB134)</f>
        <v/>
      </c>
      <c r="AC167" s="479" t="str">
        <f>IF(Dane!AC134="","",Dane!AC134)</f>
        <v/>
      </c>
      <c r="AD167" s="479" t="str">
        <f>IF(Dane!AD134="","",Dane!AD134)</f>
        <v/>
      </c>
      <c r="AE167" s="479" t="str">
        <f>IF(Dane!AE134="","",Dane!AE134)</f>
        <v/>
      </c>
      <c r="AF167" s="479" t="str">
        <f>IF(Dane!AF134="","",Dane!AF134)</f>
        <v/>
      </c>
      <c r="AG167" s="479" t="str">
        <f>IF(Dane!AG134="","",Dane!AG134)</f>
        <v/>
      </c>
      <c r="AH167" s="479" t="str">
        <f>IF(Dane!AH134="","",Dane!AH134)</f>
        <v/>
      </c>
      <c r="AI167" s="479" t="str">
        <f>IF(Dane!AI134="","",Dane!AI134)</f>
        <v/>
      </c>
      <c r="AJ167" s="479" t="str">
        <f>IF(Dane!AJ134="","",Dane!AJ134)</f>
        <v/>
      </c>
      <c r="AK167" s="195" t="str">
        <f>IF($C167="","",IF(H$79="","",IF(G$79="Faza inwest.",0,ROUND(SUM($G167:G167)*$E167,2))))</f>
        <v/>
      </c>
      <c r="AL167" s="195" t="str">
        <f>IF($C167="","",IF(H$128="","",IF(H$128="Faza inwest.",0,IF($C167=SUM($AK167:AK167),0,IF(SUM($G167:H167)-SUM($AK167:AK167)&lt;=SUM($G167:H167)*$E167,SUM($G167:H167)-SUM($AK167:AK167),ROUND(SUM($G167:H167)*$E167,2))))))</f>
        <v/>
      </c>
      <c r="AM167" s="195" t="str">
        <f>IF($C167="","",IF(I$128="","",IF(I$128="Faza inwest.",0,IF($C167=SUM($AK167:AL167),0,IF(SUM($G167:I167)-SUM($AK167:AL167)&lt;=SUM($G167:I167)*$E167,SUM($G167:I167)-SUM($AK167:AL167),ROUND(SUM($G167:I167)*$E167,2))))))</f>
        <v/>
      </c>
      <c r="AN167" s="195" t="str">
        <f>IF($C167="","",IF(J$128="","",IF(J$128="Faza inwest.",0,IF($C167=SUM($AK167:AM167),0,IF(SUM($G167:J167)-SUM($AK167:AM167)&lt;=SUM($G167:J167)*$E167,SUM($G167:J167)-SUM($AK167:AM167),ROUND(SUM($G167:J167)*$E167,2))))))</f>
        <v/>
      </c>
      <c r="AO167" s="195" t="str">
        <f>IF($C167="","",IF(K$128="","",IF(K$128="Faza inwest.",0,IF($C167=SUM($AK167:AN167),0,IF(SUM($G167:K167)-SUM($AK167:AN167)&lt;=SUM($G167:K167)*$E167,SUM($G167:K167)-SUM($AK167:AN167),ROUND(SUM($G167:K167)*$E167,2))))))</f>
        <v/>
      </c>
      <c r="AP167" s="195" t="str">
        <f>IF($C167="","",IF(L$128="","",IF(L$128="Faza inwest.",0,IF($C167=SUM($AK167:AO167),0,IF(SUM($G167:L167)-SUM($AK167:AO167)&lt;=SUM($G167:L167)*$E167,SUM($G167:L167)-SUM($AK167:AO167),ROUND(SUM($G167:L167)*$E167,2))))))</f>
        <v/>
      </c>
      <c r="AQ167" s="195" t="str">
        <f>IF($C167="","",IF(M$128="","",IF(M$128="Faza inwest.",0,IF($C167=SUM($AK167:AP167),0,IF(SUM($G167:M167)-SUM($AK167:AP167)&lt;=SUM($G167:M167)*$E167,SUM($G167:M167)-SUM($AK167:AP167),ROUND(SUM($G167:M167)*$E167,2))))))</f>
        <v/>
      </c>
      <c r="AR167" s="195" t="str">
        <f>IF($C167="","",IF(N$128="","",IF(N$128="Faza inwest.",0,IF($C167=SUM($AK167:AQ167),0,IF(SUM($G167:N167)-SUM($AK167:AQ167)&lt;=SUM($G167:N167)*$E167,SUM($G167:N167)-SUM($AK167:AQ167),ROUND(SUM($G167:N167)*$E167,2))))))</f>
        <v/>
      </c>
      <c r="AS167" s="195" t="str">
        <f>IF($C167="","",IF(O$128="","",IF(O$128="Faza inwest.",0,IF($C167=SUM($AK167:AR167),0,IF(SUM($G167:O167)-SUM($AK167:AR167)&lt;=SUM($G167:O167)*$E167,SUM($G167:O167)-SUM($AK167:AR167),ROUND(SUM($G167:O167)*$E167,2))))))</f>
        <v/>
      </c>
      <c r="AT167" s="195" t="str">
        <f>IF($C167="","",IF(P$128="","",IF(P$128="Faza inwest.",0,IF($C167=SUM($AK167:AS167),0,IF(SUM($G167:P167)-SUM($AK167:AS167)&lt;=SUM($G167:P167)*$E167,SUM($G167:P167)-SUM($AK167:AS167),ROUND(SUM($G167:P167)*$E167,2))))))</f>
        <v/>
      </c>
      <c r="AU167" s="195" t="str">
        <f>IF($C167="","",IF(Q$128="","",IF(Q$128="Faza inwest.",0,IF($C167=SUM($AK167:AT167),0,IF(SUM($G167:Q167)-SUM($AK167:AT167)&lt;=SUM($G167:Q167)*$E167,SUM($G167:Q167)-SUM($AK167:AT167),ROUND(SUM($G167:Q167)*$E167,2))))))</f>
        <v/>
      </c>
      <c r="AV167" s="195" t="str">
        <f>IF($C167="","",IF(R$128="","",IF(R$128="Faza inwest.",0,IF($C167=SUM($AK167:AU167),0,IF(SUM($G167:R167)-SUM($AK167:AU167)&lt;=SUM($G167:R167)*$E167,SUM($G167:R167)-SUM($AK167:AU167),ROUND(SUM($G167:R167)*$E167,2))))))</f>
        <v/>
      </c>
      <c r="AW167" s="195" t="str">
        <f>IF($C167="","",IF(S$128="","",IF(S$128="Faza inwest.",0,IF($C167=SUM($AK167:AV167),0,IF(SUM($G167:S167)-SUM($AK167:AV167)&lt;=SUM($G167:S167)*$E167,SUM($G167:S167)-SUM($AK167:AV167),ROUND(SUM($G167:S167)*$E167,2))))))</f>
        <v/>
      </c>
      <c r="AX167" s="195" t="str">
        <f>IF($C167="","",IF(T$128="","",IF(T$128="Faza inwest.",0,IF($C167=SUM($AK167:AW167),0,IF(SUM($G167:T167)-SUM($AK167:AW167)&lt;=SUM($G167:T167)*$E167,SUM($G167:T167)-SUM($AK167:AW167),ROUND(SUM($G167:T167)*$E167,2))))))</f>
        <v/>
      </c>
      <c r="AY167" s="195" t="str">
        <f>IF($C167="","",IF(U$128="","",IF(U$128="Faza inwest.",0,IF($C167=SUM($AK167:AX167),0,IF(SUM($G167:U167)-SUM($AK167:AX167)&lt;=SUM($G167:U167)*$E167,SUM($G167:U167)-SUM($AK167:AX167),ROUND(SUM($G167:U167)*$E167,2))))))</f>
        <v/>
      </c>
      <c r="AZ167" s="195" t="str">
        <f>IF($C167="","",IF(V$128="","",IF(V$128="Faza inwest.",0,IF($C167=SUM($AK167:AY167),0,IF(SUM($G167:V167)-SUM($AK167:AY167)&lt;=SUM($G167:V167)*$E167,SUM($G167:V167)-SUM($AK167:AY167),ROUND(SUM($G167:V167)*$E167,2))))))</f>
        <v/>
      </c>
      <c r="BA167" s="195" t="str">
        <f>IF($C167="","",IF(W$128="","",IF(W$128="Faza inwest.",0,IF($C167=SUM($AK167:AZ167),0,IF(SUM($G167:W167)-SUM($AK167:AZ167)&lt;=SUM($G167:W167)*$E167,SUM($G167:W167)-SUM($AK167:AZ167),ROUND(SUM($G167:W167)*$E167,2))))))</f>
        <v/>
      </c>
      <c r="BB167" s="195" t="str">
        <f>IF($C167="","",IF(X$128="","",IF(X$128="Faza inwest.",0,IF($C167=SUM($AK167:BA167),0,IF(SUM($G167:X167)-SUM($AK167:BA167)&lt;=SUM($G167:X167)*$E167,SUM($G167:X167)-SUM($AK167:BA167),ROUND(SUM($G167:X167)*$E167,2))))))</f>
        <v/>
      </c>
      <c r="BC167" s="195" t="str">
        <f>IF($C167="","",IF(Y$128="","",IF(Y$128="Faza inwest.",0,IF($C167=SUM($AK167:BB167),0,IF(SUM($G167:Y167)-SUM($AK167:BB167)&lt;=SUM($G167:Y167)*$E167,SUM($G167:Y167)-SUM($AK167:BB167),ROUND(SUM($G167:Y167)*$E167,2))))))</f>
        <v/>
      </c>
      <c r="BD167" s="195" t="str">
        <f>IF($C167="","",IF(Z$128="","",IF(Z$128="Faza inwest.",0,IF($C167=SUM($AK167:BC167),0,IF(SUM($G167:Z167)-SUM($AK167:BC167)&lt;=SUM($G167:Z167)*$E167,SUM($G167:Z167)-SUM($AK167:BC167),ROUND(SUM($G167:Z167)*$E167,2))))))</f>
        <v/>
      </c>
      <c r="BE167" s="195" t="str">
        <f>IF($C167="","",IF(AA$128="","",IF(AA$128="Faza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IF($C167="","",IF(AB$128="","",IF(AB$128="Faza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IF($C167="","",IF(AC$128="","",IF(AC$128="Faza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IF($C167="","",IF(AD$128="","",IF(AD$128="Faza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IF($C167="","",IF(AE$128="","",IF(AE$128="Faza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IF($C167="","",IF(AF$128="","",IF(AF$128="Faza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IF($C167="","",IF(AG$128="","",IF(AG$128="Faza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IF($C167="","",IF(AH$128="","",IF(AH$128="Faza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IF($C167="","",IF(AI$128="","",IF(AI$128="Faza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IF($C167="","",IF(AJ$128="","",IF(AJ$128="Faza inwest.",0,IF($C167=SUM($AK167:BM167),0,IF(SUM($G167:AJ167)-SUM($AK167:BM167)&lt;=SUM($G167:AJ167)*$E167,SUM($G167:AJ167)-SUM($AK167:BM167),ROUND(SUM($G167:AJ167)*$E167,2))))))</f>
        <v/>
      </c>
    </row>
    <row r="168" spans="1:66" s="70" customFormat="1">
      <c r="A168" s="94" t="str">
        <f t="shared" ref="A168" si="136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t="shared" ref="D168:E168" si="137">IF(D119="","",D119)</f>
        <v/>
      </c>
      <c r="E168" s="604" t="str">
        <f t="shared" si="137"/>
        <v/>
      </c>
      <c r="F168" s="207" t="s">
        <v>8</v>
      </c>
      <c r="G168" s="479" t="str">
        <f>IF(Dane!G135="","",Dane!G135)</f>
        <v/>
      </c>
      <c r="H168" s="479" t="str">
        <f>IF(Dane!H135="","",Dane!H135)</f>
        <v/>
      </c>
      <c r="I168" s="479" t="str">
        <f>IF(Dane!I135="","",Dane!I135)</f>
        <v/>
      </c>
      <c r="J168" s="479" t="str">
        <f>IF(Dane!J135="","",Dane!J135)</f>
        <v/>
      </c>
      <c r="K168" s="479" t="str">
        <f>IF(Dane!K135="","",Dane!K135)</f>
        <v/>
      </c>
      <c r="L168" s="479" t="str">
        <f>IF(Dane!L135="","",Dane!L135)</f>
        <v/>
      </c>
      <c r="M168" s="479" t="str">
        <f>IF(Dane!M135="","",Dane!M135)</f>
        <v/>
      </c>
      <c r="N168" s="479" t="str">
        <f>IF(Dane!N135="","",Dane!N135)</f>
        <v/>
      </c>
      <c r="O168" s="479" t="str">
        <f>IF(Dane!O135="","",Dane!O135)</f>
        <v/>
      </c>
      <c r="P168" s="479" t="str">
        <f>IF(Dane!P135="","",Dane!P135)</f>
        <v/>
      </c>
      <c r="Q168" s="479" t="str">
        <f>IF(Dane!Q135="","",Dane!Q135)</f>
        <v/>
      </c>
      <c r="R168" s="479" t="str">
        <f>IF(Dane!R135="","",Dane!R135)</f>
        <v/>
      </c>
      <c r="S168" s="479" t="str">
        <f>IF(Dane!S135="","",Dane!S135)</f>
        <v/>
      </c>
      <c r="T168" s="479" t="str">
        <f>IF(Dane!T135="","",Dane!T135)</f>
        <v/>
      </c>
      <c r="U168" s="479" t="str">
        <f>IF(Dane!U135="","",Dane!U135)</f>
        <v/>
      </c>
      <c r="V168" s="479" t="str">
        <f>IF(Dane!V135="","",Dane!V135)</f>
        <v/>
      </c>
      <c r="W168" s="479" t="str">
        <f>IF(Dane!W135="","",Dane!W135)</f>
        <v/>
      </c>
      <c r="X168" s="479" t="str">
        <f>IF(Dane!X135="","",Dane!X135)</f>
        <v/>
      </c>
      <c r="Y168" s="479" t="str">
        <f>IF(Dane!Y135="","",Dane!Y135)</f>
        <v/>
      </c>
      <c r="Z168" s="479" t="str">
        <f>IF(Dane!Z135="","",Dane!Z135)</f>
        <v/>
      </c>
      <c r="AA168" s="479" t="str">
        <f>IF(Dane!AA135="","",Dane!AA135)</f>
        <v/>
      </c>
      <c r="AB168" s="479" t="str">
        <f>IF(Dane!AB135="","",Dane!AB135)</f>
        <v/>
      </c>
      <c r="AC168" s="479" t="str">
        <f>IF(Dane!AC135="","",Dane!AC135)</f>
        <v/>
      </c>
      <c r="AD168" s="479" t="str">
        <f>IF(Dane!AD135="","",Dane!AD135)</f>
        <v/>
      </c>
      <c r="AE168" s="479" t="str">
        <f>IF(Dane!AE135="","",Dane!AE135)</f>
        <v/>
      </c>
      <c r="AF168" s="479" t="str">
        <f>IF(Dane!AF135="","",Dane!AF135)</f>
        <v/>
      </c>
      <c r="AG168" s="479" t="str">
        <f>IF(Dane!AG135="","",Dane!AG135)</f>
        <v/>
      </c>
      <c r="AH168" s="479" t="str">
        <f>IF(Dane!AH135="","",Dane!AH135)</f>
        <v/>
      </c>
      <c r="AI168" s="479" t="str">
        <f>IF(Dane!AI135="","",Dane!AI135)</f>
        <v/>
      </c>
      <c r="AJ168" s="479" t="str">
        <f>IF(Dane!AJ135="","",Dane!AJ135)</f>
        <v/>
      </c>
      <c r="AK168" s="195" t="str">
        <f>IF($C168="","",IF(H$79="","",IF(G$79="Faza inwest.",0,ROUND(SUM($G168:G168)*$E168,2))))</f>
        <v/>
      </c>
      <c r="AL168" s="195" t="str">
        <f>IF($C168="","",IF(H$128="","",IF(H$128="Faza inwest.",0,IF($C168=SUM($AK168:AK168),0,IF(SUM($G168:H168)-SUM($AK168:AK168)&lt;=SUM($G168:H168)*$E168,SUM($G168:H168)-SUM($AK168:AK168),ROUND(SUM($G168:H168)*$E168,2))))))</f>
        <v/>
      </c>
      <c r="AM168" s="195" t="str">
        <f>IF($C168="","",IF(I$128="","",IF(I$128="Faza inwest.",0,IF($C168=SUM($AK168:AL168),0,IF(SUM($G168:I168)-SUM($AK168:AL168)&lt;=SUM($G168:I168)*$E168,SUM($G168:I168)-SUM($AK168:AL168),ROUND(SUM($G168:I168)*$E168,2))))))</f>
        <v/>
      </c>
      <c r="AN168" s="195" t="str">
        <f>IF($C168="","",IF(J$128="","",IF(J$128="Faza inwest.",0,IF($C168=SUM($AK168:AM168),0,IF(SUM($G168:J168)-SUM($AK168:AM168)&lt;=SUM($G168:J168)*$E168,SUM($G168:J168)-SUM($AK168:AM168),ROUND(SUM($G168:J168)*$E168,2))))))</f>
        <v/>
      </c>
      <c r="AO168" s="195" t="str">
        <f>IF($C168="","",IF(K$128="","",IF(K$128="Faza inwest.",0,IF($C168=SUM($AK168:AN168),0,IF(SUM($G168:K168)-SUM($AK168:AN168)&lt;=SUM($G168:K168)*$E168,SUM($G168:K168)-SUM($AK168:AN168),ROUND(SUM($G168:K168)*$E168,2))))))</f>
        <v/>
      </c>
      <c r="AP168" s="195" t="str">
        <f>IF($C168="","",IF(L$128="","",IF(L$128="Faza inwest.",0,IF($C168=SUM($AK168:AO168),0,IF(SUM($G168:L168)-SUM($AK168:AO168)&lt;=SUM($G168:L168)*$E168,SUM($G168:L168)-SUM($AK168:AO168),ROUND(SUM($G168:L168)*$E168,2))))))</f>
        <v/>
      </c>
      <c r="AQ168" s="195" t="str">
        <f>IF($C168="","",IF(M$128="","",IF(M$128="Faza inwest.",0,IF($C168=SUM($AK168:AP168),0,IF(SUM($G168:M168)-SUM($AK168:AP168)&lt;=SUM($G168:M168)*$E168,SUM($G168:M168)-SUM($AK168:AP168),ROUND(SUM($G168:M168)*$E168,2))))))</f>
        <v/>
      </c>
      <c r="AR168" s="195" t="str">
        <f>IF($C168="","",IF(N$128="","",IF(N$128="Faza inwest.",0,IF($C168=SUM($AK168:AQ168),0,IF(SUM($G168:N168)-SUM($AK168:AQ168)&lt;=SUM($G168:N168)*$E168,SUM($G168:N168)-SUM($AK168:AQ168),ROUND(SUM($G168:N168)*$E168,2))))))</f>
        <v/>
      </c>
      <c r="AS168" s="195" t="str">
        <f>IF($C168="","",IF(O$128="","",IF(O$128="Faza inwest.",0,IF($C168=SUM($AK168:AR168),0,IF(SUM($G168:O168)-SUM($AK168:AR168)&lt;=SUM($G168:O168)*$E168,SUM($G168:O168)-SUM($AK168:AR168),ROUND(SUM($G168:O168)*$E168,2))))))</f>
        <v/>
      </c>
      <c r="AT168" s="195" t="str">
        <f>IF($C168="","",IF(P$128="","",IF(P$128="Faza inwest.",0,IF($C168=SUM($AK168:AS168),0,IF(SUM($G168:P168)-SUM($AK168:AS168)&lt;=SUM($G168:P168)*$E168,SUM($G168:P168)-SUM($AK168:AS168),ROUND(SUM($G168:P168)*$E168,2))))))</f>
        <v/>
      </c>
      <c r="AU168" s="195" t="str">
        <f>IF($C168="","",IF(Q$128="","",IF(Q$128="Faza inwest.",0,IF($C168=SUM($AK168:AT168),0,IF(SUM($G168:Q168)-SUM($AK168:AT168)&lt;=SUM($G168:Q168)*$E168,SUM($G168:Q168)-SUM($AK168:AT168),ROUND(SUM($G168:Q168)*$E168,2))))))</f>
        <v/>
      </c>
      <c r="AV168" s="195" t="str">
        <f>IF($C168="","",IF(R$128="","",IF(R$128="Faza inwest.",0,IF($C168=SUM($AK168:AU168),0,IF(SUM($G168:R168)-SUM($AK168:AU168)&lt;=SUM($G168:R168)*$E168,SUM($G168:R168)-SUM($AK168:AU168),ROUND(SUM($G168:R168)*$E168,2))))))</f>
        <v/>
      </c>
      <c r="AW168" s="195" t="str">
        <f>IF($C168="","",IF(S$128="","",IF(S$128="Faza inwest.",0,IF($C168=SUM($AK168:AV168),0,IF(SUM($G168:S168)-SUM($AK168:AV168)&lt;=SUM($G168:S168)*$E168,SUM($G168:S168)-SUM($AK168:AV168),ROUND(SUM($G168:S168)*$E168,2))))))</f>
        <v/>
      </c>
      <c r="AX168" s="195" t="str">
        <f>IF($C168="","",IF(T$128="","",IF(T$128="Faza inwest.",0,IF($C168=SUM($AK168:AW168),0,IF(SUM($G168:T168)-SUM($AK168:AW168)&lt;=SUM($G168:T168)*$E168,SUM($G168:T168)-SUM($AK168:AW168),ROUND(SUM($G168:T168)*$E168,2))))))</f>
        <v/>
      </c>
      <c r="AY168" s="195" t="str">
        <f>IF($C168="","",IF(U$128="","",IF(U$128="Faza inwest.",0,IF($C168=SUM($AK168:AX168),0,IF(SUM($G168:U168)-SUM($AK168:AX168)&lt;=SUM($G168:U168)*$E168,SUM($G168:U168)-SUM($AK168:AX168),ROUND(SUM($G168:U168)*$E168,2))))))</f>
        <v/>
      </c>
      <c r="AZ168" s="195" t="str">
        <f>IF($C168="","",IF(V$128="","",IF(V$128="Faza inwest.",0,IF($C168=SUM($AK168:AY168),0,IF(SUM($G168:V168)-SUM($AK168:AY168)&lt;=SUM($G168:V168)*$E168,SUM($G168:V168)-SUM($AK168:AY168),ROUND(SUM($G168:V168)*$E168,2))))))</f>
        <v/>
      </c>
      <c r="BA168" s="195" t="str">
        <f>IF($C168="","",IF(W$128="","",IF(W$128="Faza inwest.",0,IF($C168=SUM($AK168:AZ168),0,IF(SUM($G168:W168)-SUM($AK168:AZ168)&lt;=SUM($G168:W168)*$E168,SUM($G168:W168)-SUM($AK168:AZ168),ROUND(SUM($G168:W168)*$E168,2))))))</f>
        <v/>
      </c>
      <c r="BB168" s="195" t="str">
        <f>IF($C168="","",IF(X$128="","",IF(X$128="Faza inwest.",0,IF($C168=SUM($AK168:BA168),0,IF(SUM($G168:X168)-SUM($AK168:BA168)&lt;=SUM($G168:X168)*$E168,SUM($G168:X168)-SUM($AK168:BA168),ROUND(SUM($G168:X168)*$E168,2))))))</f>
        <v/>
      </c>
      <c r="BC168" s="195" t="str">
        <f>IF($C168="","",IF(Y$128="","",IF(Y$128="Faza inwest.",0,IF($C168=SUM($AK168:BB168),0,IF(SUM($G168:Y168)-SUM($AK168:BB168)&lt;=SUM($G168:Y168)*$E168,SUM($G168:Y168)-SUM($AK168:BB168),ROUND(SUM($G168:Y168)*$E168,2))))))</f>
        <v/>
      </c>
      <c r="BD168" s="195" t="str">
        <f>IF($C168="","",IF(Z$128="","",IF(Z$128="Faza inwest.",0,IF($C168=SUM($AK168:BC168),0,IF(SUM($G168:Z168)-SUM($AK168:BC168)&lt;=SUM($G168:Z168)*$E168,SUM($G168:Z168)-SUM($AK168:BC168),ROUND(SUM($G168:Z168)*$E168,2))))))</f>
        <v/>
      </c>
      <c r="BE168" s="195" t="str">
        <f>IF($C168="","",IF(AA$128="","",IF(AA$128="Faza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IF($C168="","",IF(AB$128="","",IF(AB$128="Faza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IF($C168="","",IF(AC$128="","",IF(AC$128="Faza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IF($C168="","",IF(AD$128="","",IF(AD$128="Faza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IF($C168="","",IF(AE$128="","",IF(AE$128="Faza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IF($C168="","",IF(AF$128="","",IF(AF$128="Faza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IF($C168="","",IF(AG$128="","",IF(AG$128="Faza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IF($C168="","",IF(AH$128="","",IF(AH$128="Faza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IF($C168="","",IF(AI$128="","",IF(AI$128="Faza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IF($C168="","",IF(AJ$128="","",IF(AJ$128="Faza inwest.",0,IF($C168=SUM($AK168:BM168),0,IF(SUM($G168:AJ168)-SUM($AK168:BM168)&lt;=SUM($G168:AJ168)*$E168,SUM($G168:AJ168)-SUM($AK168:BM168),ROUND(SUM($G168:AJ168)*$E168,2))))))</f>
        <v/>
      </c>
    </row>
    <row r="169" spans="1:66" s="70" customFormat="1">
      <c r="A169" s="94" t="str">
        <f t="shared" ref="A169" si="138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t="shared" ref="D169:E169" si="139">IF(D120="","",D120)</f>
        <v/>
      </c>
      <c r="E169" s="604" t="str">
        <f t="shared" si="139"/>
        <v/>
      </c>
      <c r="F169" s="207" t="s">
        <v>8</v>
      </c>
      <c r="G169" s="479" t="str">
        <f>IF(Dane!G136="","",Dane!G136)</f>
        <v/>
      </c>
      <c r="H169" s="479" t="str">
        <f>IF(Dane!H136="","",Dane!H136)</f>
        <v/>
      </c>
      <c r="I169" s="479" t="str">
        <f>IF(Dane!I136="","",Dane!I136)</f>
        <v/>
      </c>
      <c r="J169" s="479" t="str">
        <f>IF(Dane!J136="","",Dane!J136)</f>
        <v/>
      </c>
      <c r="K169" s="479" t="str">
        <f>IF(Dane!K136="","",Dane!K136)</f>
        <v/>
      </c>
      <c r="L169" s="479" t="str">
        <f>IF(Dane!L136="","",Dane!L136)</f>
        <v/>
      </c>
      <c r="M169" s="479" t="str">
        <f>IF(Dane!M136="","",Dane!M136)</f>
        <v/>
      </c>
      <c r="N169" s="479" t="str">
        <f>IF(Dane!N136="","",Dane!N136)</f>
        <v/>
      </c>
      <c r="O169" s="479" t="str">
        <f>IF(Dane!O136="","",Dane!O136)</f>
        <v/>
      </c>
      <c r="P169" s="479" t="str">
        <f>IF(Dane!P136="","",Dane!P136)</f>
        <v/>
      </c>
      <c r="Q169" s="479" t="str">
        <f>IF(Dane!Q136="","",Dane!Q136)</f>
        <v/>
      </c>
      <c r="R169" s="479" t="str">
        <f>IF(Dane!R136="","",Dane!R136)</f>
        <v/>
      </c>
      <c r="S169" s="479" t="str">
        <f>IF(Dane!S136="","",Dane!S136)</f>
        <v/>
      </c>
      <c r="T169" s="479" t="str">
        <f>IF(Dane!T136="","",Dane!T136)</f>
        <v/>
      </c>
      <c r="U169" s="479" t="str">
        <f>IF(Dane!U136="","",Dane!U136)</f>
        <v/>
      </c>
      <c r="V169" s="479" t="str">
        <f>IF(Dane!V136="","",Dane!V136)</f>
        <v/>
      </c>
      <c r="W169" s="479" t="str">
        <f>IF(Dane!W136="","",Dane!W136)</f>
        <v/>
      </c>
      <c r="X169" s="479" t="str">
        <f>IF(Dane!X136="","",Dane!X136)</f>
        <v/>
      </c>
      <c r="Y169" s="479" t="str">
        <f>IF(Dane!Y136="","",Dane!Y136)</f>
        <v/>
      </c>
      <c r="Z169" s="479" t="str">
        <f>IF(Dane!Z136="","",Dane!Z136)</f>
        <v/>
      </c>
      <c r="AA169" s="479" t="str">
        <f>IF(Dane!AA136="","",Dane!AA136)</f>
        <v/>
      </c>
      <c r="AB169" s="479" t="str">
        <f>IF(Dane!AB136="","",Dane!AB136)</f>
        <v/>
      </c>
      <c r="AC169" s="479" t="str">
        <f>IF(Dane!AC136="","",Dane!AC136)</f>
        <v/>
      </c>
      <c r="AD169" s="479" t="str">
        <f>IF(Dane!AD136="","",Dane!AD136)</f>
        <v/>
      </c>
      <c r="AE169" s="479" t="str">
        <f>IF(Dane!AE136="","",Dane!AE136)</f>
        <v/>
      </c>
      <c r="AF169" s="479" t="str">
        <f>IF(Dane!AF136="","",Dane!AF136)</f>
        <v/>
      </c>
      <c r="AG169" s="479" t="str">
        <f>IF(Dane!AG136="","",Dane!AG136)</f>
        <v/>
      </c>
      <c r="AH169" s="479" t="str">
        <f>IF(Dane!AH136="","",Dane!AH136)</f>
        <v/>
      </c>
      <c r="AI169" s="479" t="str">
        <f>IF(Dane!AI136="","",Dane!AI136)</f>
        <v/>
      </c>
      <c r="AJ169" s="479" t="str">
        <f>IF(Dane!AJ136="","",Dane!AJ136)</f>
        <v/>
      </c>
      <c r="AK169" s="195" t="str">
        <f>IF($C169="","",IF(H$79="","",IF(G$79="Faza inwest.",0,ROUND(SUM($G169:G169)*$E169,2))))</f>
        <v/>
      </c>
      <c r="AL169" s="195" t="str">
        <f>IF($C169="","",IF(H$128="","",IF(H$128="Faza inwest.",0,IF($C169=SUM($AK169:AK169),0,IF(SUM($G169:H169)-SUM($AK169:AK169)&lt;=SUM($G169:H169)*$E169,SUM($G169:H169)-SUM($AK169:AK169),ROUND(SUM($G169:H169)*$E169,2))))))</f>
        <v/>
      </c>
      <c r="AM169" s="195" t="str">
        <f>IF($C169="","",IF(I$128="","",IF(I$128="Faza inwest.",0,IF($C169=SUM($AK169:AL169),0,IF(SUM($G169:I169)-SUM($AK169:AL169)&lt;=SUM($G169:I169)*$E169,SUM($G169:I169)-SUM($AK169:AL169),ROUND(SUM($G169:I169)*$E169,2))))))</f>
        <v/>
      </c>
      <c r="AN169" s="195" t="str">
        <f>IF($C169="","",IF(J$128="","",IF(J$128="Faza inwest.",0,IF($C169=SUM($AK169:AM169),0,IF(SUM($G169:J169)-SUM($AK169:AM169)&lt;=SUM($G169:J169)*$E169,SUM($G169:J169)-SUM($AK169:AM169),ROUND(SUM($G169:J169)*$E169,2))))))</f>
        <v/>
      </c>
      <c r="AO169" s="195" t="str">
        <f>IF($C169="","",IF(K$128="","",IF(K$128="Faza inwest.",0,IF($C169=SUM($AK169:AN169),0,IF(SUM($G169:K169)-SUM($AK169:AN169)&lt;=SUM($G169:K169)*$E169,SUM($G169:K169)-SUM($AK169:AN169),ROUND(SUM($G169:K169)*$E169,2))))))</f>
        <v/>
      </c>
      <c r="AP169" s="195" t="str">
        <f>IF($C169="","",IF(L$128="","",IF(L$128="Faza inwest.",0,IF($C169=SUM($AK169:AO169),0,IF(SUM($G169:L169)-SUM($AK169:AO169)&lt;=SUM($G169:L169)*$E169,SUM($G169:L169)-SUM($AK169:AO169),ROUND(SUM($G169:L169)*$E169,2))))))</f>
        <v/>
      </c>
      <c r="AQ169" s="195" t="str">
        <f>IF($C169="","",IF(M$128="","",IF(M$128="Faza inwest.",0,IF($C169=SUM($AK169:AP169),0,IF(SUM($G169:M169)-SUM($AK169:AP169)&lt;=SUM($G169:M169)*$E169,SUM($G169:M169)-SUM($AK169:AP169),ROUND(SUM($G169:M169)*$E169,2))))))</f>
        <v/>
      </c>
      <c r="AR169" s="195" t="str">
        <f>IF($C169="","",IF(N$128="","",IF(N$128="Faza inwest.",0,IF($C169=SUM($AK169:AQ169),0,IF(SUM($G169:N169)-SUM($AK169:AQ169)&lt;=SUM($G169:N169)*$E169,SUM($G169:N169)-SUM($AK169:AQ169),ROUND(SUM($G169:N169)*$E169,2))))))</f>
        <v/>
      </c>
      <c r="AS169" s="195" t="str">
        <f>IF($C169="","",IF(O$128="","",IF(O$128="Faza inwest.",0,IF($C169=SUM($AK169:AR169),0,IF(SUM($G169:O169)-SUM($AK169:AR169)&lt;=SUM($G169:O169)*$E169,SUM($G169:O169)-SUM($AK169:AR169),ROUND(SUM($G169:O169)*$E169,2))))))</f>
        <v/>
      </c>
      <c r="AT169" s="195" t="str">
        <f>IF($C169="","",IF(P$128="","",IF(P$128="Faza inwest.",0,IF($C169=SUM($AK169:AS169),0,IF(SUM($G169:P169)-SUM($AK169:AS169)&lt;=SUM($G169:P169)*$E169,SUM($G169:P169)-SUM($AK169:AS169),ROUND(SUM($G169:P169)*$E169,2))))))</f>
        <v/>
      </c>
      <c r="AU169" s="195" t="str">
        <f>IF($C169="","",IF(Q$128="","",IF(Q$128="Faza inwest.",0,IF($C169=SUM($AK169:AT169),0,IF(SUM($G169:Q169)-SUM($AK169:AT169)&lt;=SUM($G169:Q169)*$E169,SUM($G169:Q169)-SUM($AK169:AT169),ROUND(SUM($G169:Q169)*$E169,2))))))</f>
        <v/>
      </c>
      <c r="AV169" s="195" t="str">
        <f>IF($C169="","",IF(R$128="","",IF(R$128="Faza inwest.",0,IF($C169=SUM($AK169:AU169),0,IF(SUM($G169:R169)-SUM($AK169:AU169)&lt;=SUM($G169:R169)*$E169,SUM($G169:R169)-SUM($AK169:AU169),ROUND(SUM($G169:R169)*$E169,2))))))</f>
        <v/>
      </c>
      <c r="AW169" s="195" t="str">
        <f>IF($C169="","",IF(S$128="","",IF(S$128="Faza inwest.",0,IF($C169=SUM($AK169:AV169),0,IF(SUM($G169:S169)-SUM($AK169:AV169)&lt;=SUM($G169:S169)*$E169,SUM($G169:S169)-SUM($AK169:AV169),ROUND(SUM($G169:S169)*$E169,2))))))</f>
        <v/>
      </c>
      <c r="AX169" s="195" t="str">
        <f>IF($C169="","",IF(T$128="","",IF(T$128="Faza inwest.",0,IF($C169=SUM($AK169:AW169),0,IF(SUM($G169:T169)-SUM($AK169:AW169)&lt;=SUM($G169:T169)*$E169,SUM($G169:T169)-SUM($AK169:AW169),ROUND(SUM($G169:T169)*$E169,2))))))</f>
        <v/>
      </c>
      <c r="AY169" s="195" t="str">
        <f>IF($C169="","",IF(U$128="","",IF(U$128="Faza inwest.",0,IF($C169=SUM($AK169:AX169),0,IF(SUM($G169:U169)-SUM($AK169:AX169)&lt;=SUM($G169:U169)*$E169,SUM($G169:U169)-SUM($AK169:AX169),ROUND(SUM($G169:U169)*$E169,2))))))</f>
        <v/>
      </c>
      <c r="AZ169" s="195" t="str">
        <f>IF($C169="","",IF(V$128="","",IF(V$128="Faza inwest.",0,IF($C169=SUM($AK169:AY169),0,IF(SUM($G169:V169)-SUM($AK169:AY169)&lt;=SUM($G169:V169)*$E169,SUM($G169:V169)-SUM($AK169:AY169),ROUND(SUM($G169:V169)*$E169,2))))))</f>
        <v/>
      </c>
      <c r="BA169" s="195" t="str">
        <f>IF($C169="","",IF(W$128="","",IF(W$128="Faza inwest.",0,IF($C169=SUM($AK169:AZ169),0,IF(SUM($G169:W169)-SUM($AK169:AZ169)&lt;=SUM($G169:W169)*$E169,SUM($G169:W169)-SUM($AK169:AZ169),ROUND(SUM($G169:W169)*$E169,2))))))</f>
        <v/>
      </c>
      <c r="BB169" s="195" t="str">
        <f>IF($C169="","",IF(X$128="","",IF(X$128="Faza inwest.",0,IF($C169=SUM($AK169:BA169),0,IF(SUM($G169:X169)-SUM($AK169:BA169)&lt;=SUM($G169:X169)*$E169,SUM($G169:X169)-SUM($AK169:BA169),ROUND(SUM($G169:X169)*$E169,2))))))</f>
        <v/>
      </c>
      <c r="BC169" s="195" t="str">
        <f>IF($C169="","",IF(Y$128="","",IF(Y$128="Faza inwest.",0,IF($C169=SUM($AK169:BB169),0,IF(SUM($G169:Y169)-SUM($AK169:BB169)&lt;=SUM($G169:Y169)*$E169,SUM($G169:Y169)-SUM($AK169:BB169),ROUND(SUM($G169:Y169)*$E169,2))))))</f>
        <v/>
      </c>
      <c r="BD169" s="195" t="str">
        <f>IF($C169="","",IF(Z$128="","",IF(Z$128="Faza inwest.",0,IF($C169=SUM($AK169:BC169),0,IF(SUM($G169:Z169)-SUM($AK169:BC169)&lt;=SUM($G169:Z169)*$E169,SUM($G169:Z169)-SUM($AK169:BC169),ROUND(SUM($G169:Z169)*$E169,2))))))</f>
        <v/>
      </c>
      <c r="BE169" s="195" t="str">
        <f>IF($C169="","",IF(AA$128="","",IF(AA$128="Faza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IF($C169="","",IF(AB$128="","",IF(AB$128="Faza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IF($C169="","",IF(AC$128="","",IF(AC$128="Faza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IF($C169="","",IF(AD$128="","",IF(AD$128="Faza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IF($C169="","",IF(AE$128="","",IF(AE$128="Faza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IF($C169="","",IF(AF$128="","",IF(AF$128="Faza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IF($C169="","",IF(AG$128="","",IF(AG$128="Faza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IF($C169="","",IF(AH$128="","",IF(AH$128="Faza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IF($C169="","",IF(AI$128="","",IF(AI$128="Faza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IF($C169="","",IF(AJ$128="","",IF(AJ$128="Faza inwest.",0,IF($C169=SUM($AK169:BM169),0,IF(SUM($G169:AJ169)-SUM($AK169:BM169)&lt;=SUM($G169:AJ169)*$E169,SUM($G169:AJ169)-SUM($AK169:BM169),ROUND(SUM($G169:AJ169)*$E169,2))))))</f>
        <v/>
      </c>
    </row>
    <row r="170" spans="1:66" s="70" customFormat="1">
      <c r="A170" s="94" t="str">
        <f t="shared" ref="A170" si="140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t="shared" ref="D170:E170" si="141">IF(D121="","",D121)</f>
        <v/>
      </c>
      <c r="E170" s="604" t="str">
        <f t="shared" si="141"/>
        <v/>
      </c>
      <c r="F170" s="207" t="s">
        <v>8</v>
      </c>
      <c r="G170" s="479" t="str">
        <f>IF(Dane!G137="","",Dane!G137)</f>
        <v/>
      </c>
      <c r="H170" s="479" t="str">
        <f>IF(Dane!H137="","",Dane!H137)</f>
        <v/>
      </c>
      <c r="I170" s="479" t="str">
        <f>IF(Dane!I137="","",Dane!I137)</f>
        <v/>
      </c>
      <c r="J170" s="479" t="str">
        <f>IF(Dane!J137="","",Dane!J137)</f>
        <v/>
      </c>
      <c r="K170" s="479" t="str">
        <f>IF(Dane!K137="","",Dane!K137)</f>
        <v/>
      </c>
      <c r="L170" s="479" t="str">
        <f>IF(Dane!L137="","",Dane!L137)</f>
        <v/>
      </c>
      <c r="M170" s="479" t="str">
        <f>IF(Dane!M137="","",Dane!M137)</f>
        <v/>
      </c>
      <c r="N170" s="479" t="str">
        <f>IF(Dane!N137="","",Dane!N137)</f>
        <v/>
      </c>
      <c r="O170" s="479" t="str">
        <f>IF(Dane!O137="","",Dane!O137)</f>
        <v/>
      </c>
      <c r="P170" s="479" t="str">
        <f>IF(Dane!P137="","",Dane!P137)</f>
        <v/>
      </c>
      <c r="Q170" s="479" t="str">
        <f>IF(Dane!Q137="","",Dane!Q137)</f>
        <v/>
      </c>
      <c r="R170" s="479" t="str">
        <f>IF(Dane!R137="","",Dane!R137)</f>
        <v/>
      </c>
      <c r="S170" s="479" t="str">
        <f>IF(Dane!S137="","",Dane!S137)</f>
        <v/>
      </c>
      <c r="T170" s="479" t="str">
        <f>IF(Dane!T137="","",Dane!T137)</f>
        <v/>
      </c>
      <c r="U170" s="479" t="str">
        <f>IF(Dane!U137="","",Dane!U137)</f>
        <v/>
      </c>
      <c r="V170" s="479" t="str">
        <f>IF(Dane!V137="","",Dane!V137)</f>
        <v/>
      </c>
      <c r="W170" s="479" t="str">
        <f>IF(Dane!W137="","",Dane!W137)</f>
        <v/>
      </c>
      <c r="X170" s="479" t="str">
        <f>IF(Dane!X137="","",Dane!X137)</f>
        <v/>
      </c>
      <c r="Y170" s="479" t="str">
        <f>IF(Dane!Y137="","",Dane!Y137)</f>
        <v/>
      </c>
      <c r="Z170" s="479" t="str">
        <f>IF(Dane!Z137="","",Dane!Z137)</f>
        <v/>
      </c>
      <c r="AA170" s="479" t="str">
        <f>IF(Dane!AA137="","",Dane!AA137)</f>
        <v/>
      </c>
      <c r="AB170" s="479" t="str">
        <f>IF(Dane!AB137="","",Dane!AB137)</f>
        <v/>
      </c>
      <c r="AC170" s="479" t="str">
        <f>IF(Dane!AC137="","",Dane!AC137)</f>
        <v/>
      </c>
      <c r="AD170" s="479" t="str">
        <f>IF(Dane!AD137="","",Dane!AD137)</f>
        <v/>
      </c>
      <c r="AE170" s="479" t="str">
        <f>IF(Dane!AE137="","",Dane!AE137)</f>
        <v/>
      </c>
      <c r="AF170" s="479" t="str">
        <f>IF(Dane!AF137="","",Dane!AF137)</f>
        <v/>
      </c>
      <c r="AG170" s="479" t="str">
        <f>IF(Dane!AG137="","",Dane!AG137)</f>
        <v/>
      </c>
      <c r="AH170" s="479" t="str">
        <f>IF(Dane!AH137="","",Dane!AH137)</f>
        <v/>
      </c>
      <c r="AI170" s="479" t="str">
        <f>IF(Dane!AI137="","",Dane!AI137)</f>
        <v/>
      </c>
      <c r="AJ170" s="479" t="str">
        <f>IF(Dane!AJ137="","",Dane!AJ137)</f>
        <v/>
      </c>
      <c r="AK170" s="195" t="str">
        <f>IF($C170="","",IF(H$79="","",IF(G$79="Faza inwest.",0,ROUND(SUM($G170:G170)*$E170,2))))</f>
        <v/>
      </c>
      <c r="AL170" s="195" t="str">
        <f>IF($C170="","",IF(H$128="","",IF(H$128="Faza inwest.",0,IF($C170=SUM($AK170:AK170),0,IF(SUM($G170:H170)-SUM($AK170:AK170)&lt;=SUM($G170:H170)*$E170,SUM($G170:H170)-SUM($AK170:AK170),ROUND(SUM($G170:H170)*$E170,2))))))</f>
        <v/>
      </c>
      <c r="AM170" s="195" t="str">
        <f>IF($C170="","",IF(I$128="","",IF(I$128="Faza inwest.",0,IF($C170=SUM($AK170:AL170),0,IF(SUM($G170:I170)-SUM($AK170:AL170)&lt;=SUM($G170:I170)*$E170,SUM($G170:I170)-SUM($AK170:AL170),ROUND(SUM($G170:I170)*$E170,2))))))</f>
        <v/>
      </c>
      <c r="AN170" s="195" t="str">
        <f>IF($C170="","",IF(J$128="","",IF(J$128="Faza inwest.",0,IF($C170=SUM($AK170:AM170),0,IF(SUM($G170:J170)-SUM($AK170:AM170)&lt;=SUM($G170:J170)*$E170,SUM($G170:J170)-SUM($AK170:AM170),ROUND(SUM($G170:J170)*$E170,2))))))</f>
        <v/>
      </c>
      <c r="AO170" s="195" t="str">
        <f>IF($C170="","",IF(K$128="","",IF(K$128="Faza inwest.",0,IF($C170=SUM($AK170:AN170),0,IF(SUM($G170:K170)-SUM($AK170:AN170)&lt;=SUM($G170:K170)*$E170,SUM($G170:K170)-SUM($AK170:AN170),ROUND(SUM($G170:K170)*$E170,2))))))</f>
        <v/>
      </c>
      <c r="AP170" s="195" t="str">
        <f>IF($C170="","",IF(L$128="","",IF(L$128="Faza inwest.",0,IF($C170=SUM($AK170:AO170),0,IF(SUM($G170:L170)-SUM($AK170:AO170)&lt;=SUM($G170:L170)*$E170,SUM($G170:L170)-SUM($AK170:AO170),ROUND(SUM($G170:L170)*$E170,2))))))</f>
        <v/>
      </c>
      <c r="AQ170" s="195" t="str">
        <f>IF($C170="","",IF(M$128="","",IF(M$128="Faza inwest.",0,IF($C170=SUM($AK170:AP170),0,IF(SUM($G170:M170)-SUM($AK170:AP170)&lt;=SUM($G170:M170)*$E170,SUM($G170:M170)-SUM($AK170:AP170),ROUND(SUM($G170:M170)*$E170,2))))))</f>
        <v/>
      </c>
      <c r="AR170" s="195" t="str">
        <f>IF($C170="","",IF(N$128="","",IF(N$128="Faza inwest.",0,IF($C170=SUM($AK170:AQ170),0,IF(SUM($G170:N170)-SUM($AK170:AQ170)&lt;=SUM($G170:N170)*$E170,SUM($G170:N170)-SUM($AK170:AQ170),ROUND(SUM($G170:N170)*$E170,2))))))</f>
        <v/>
      </c>
      <c r="AS170" s="195" t="str">
        <f>IF($C170="","",IF(O$128="","",IF(O$128="Faza inwest.",0,IF($C170=SUM($AK170:AR170),0,IF(SUM($G170:O170)-SUM($AK170:AR170)&lt;=SUM($G170:O170)*$E170,SUM($G170:O170)-SUM($AK170:AR170),ROUND(SUM($G170:O170)*$E170,2))))))</f>
        <v/>
      </c>
      <c r="AT170" s="195" t="str">
        <f>IF($C170="","",IF(P$128="","",IF(P$128="Faza inwest.",0,IF($C170=SUM($AK170:AS170),0,IF(SUM($G170:P170)-SUM($AK170:AS170)&lt;=SUM($G170:P170)*$E170,SUM($G170:P170)-SUM($AK170:AS170),ROUND(SUM($G170:P170)*$E170,2))))))</f>
        <v/>
      </c>
      <c r="AU170" s="195" t="str">
        <f>IF($C170="","",IF(Q$128="","",IF(Q$128="Faza inwest.",0,IF($C170=SUM($AK170:AT170),0,IF(SUM($G170:Q170)-SUM($AK170:AT170)&lt;=SUM($G170:Q170)*$E170,SUM($G170:Q170)-SUM($AK170:AT170),ROUND(SUM($G170:Q170)*$E170,2))))))</f>
        <v/>
      </c>
      <c r="AV170" s="195" t="str">
        <f>IF($C170="","",IF(R$128="","",IF(R$128="Faza inwest.",0,IF($C170=SUM($AK170:AU170),0,IF(SUM($G170:R170)-SUM($AK170:AU170)&lt;=SUM($G170:R170)*$E170,SUM($G170:R170)-SUM($AK170:AU170),ROUND(SUM($G170:R170)*$E170,2))))))</f>
        <v/>
      </c>
      <c r="AW170" s="195" t="str">
        <f>IF($C170="","",IF(S$128="","",IF(S$128="Faza inwest.",0,IF($C170=SUM($AK170:AV170),0,IF(SUM($G170:S170)-SUM($AK170:AV170)&lt;=SUM($G170:S170)*$E170,SUM($G170:S170)-SUM($AK170:AV170),ROUND(SUM($G170:S170)*$E170,2))))))</f>
        <v/>
      </c>
      <c r="AX170" s="195" t="str">
        <f>IF($C170="","",IF(T$128="","",IF(T$128="Faza inwest.",0,IF($C170=SUM($AK170:AW170),0,IF(SUM($G170:T170)-SUM($AK170:AW170)&lt;=SUM($G170:T170)*$E170,SUM($G170:T170)-SUM($AK170:AW170),ROUND(SUM($G170:T170)*$E170,2))))))</f>
        <v/>
      </c>
      <c r="AY170" s="195" t="str">
        <f>IF($C170="","",IF(U$128="","",IF(U$128="Faza inwest.",0,IF($C170=SUM($AK170:AX170),0,IF(SUM($G170:U170)-SUM($AK170:AX170)&lt;=SUM($G170:U170)*$E170,SUM($G170:U170)-SUM($AK170:AX170),ROUND(SUM($G170:U170)*$E170,2))))))</f>
        <v/>
      </c>
      <c r="AZ170" s="195" t="str">
        <f>IF($C170="","",IF(V$128="","",IF(V$128="Faza inwest.",0,IF($C170=SUM($AK170:AY170),0,IF(SUM($G170:V170)-SUM($AK170:AY170)&lt;=SUM($G170:V170)*$E170,SUM($G170:V170)-SUM($AK170:AY170),ROUND(SUM($G170:V170)*$E170,2))))))</f>
        <v/>
      </c>
      <c r="BA170" s="195" t="str">
        <f>IF($C170="","",IF(W$128="","",IF(W$128="Faza inwest.",0,IF($C170=SUM($AK170:AZ170),0,IF(SUM($G170:W170)-SUM($AK170:AZ170)&lt;=SUM($G170:W170)*$E170,SUM($G170:W170)-SUM($AK170:AZ170),ROUND(SUM($G170:W170)*$E170,2))))))</f>
        <v/>
      </c>
      <c r="BB170" s="195" t="str">
        <f>IF($C170="","",IF(X$128="","",IF(X$128="Faza inwest.",0,IF($C170=SUM($AK170:BA170),0,IF(SUM($G170:X170)-SUM($AK170:BA170)&lt;=SUM($G170:X170)*$E170,SUM($G170:X170)-SUM($AK170:BA170),ROUND(SUM($G170:X170)*$E170,2))))))</f>
        <v/>
      </c>
      <c r="BC170" s="195" t="str">
        <f>IF($C170="","",IF(Y$128="","",IF(Y$128="Faza inwest.",0,IF($C170=SUM($AK170:BB170),0,IF(SUM($G170:Y170)-SUM($AK170:BB170)&lt;=SUM($G170:Y170)*$E170,SUM($G170:Y170)-SUM($AK170:BB170),ROUND(SUM($G170:Y170)*$E170,2))))))</f>
        <v/>
      </c>
      <c r="BD170" s="195" t="str">
        <f>IF($C170="","",IF(Z$128="","",IF(Z$128="Faza inwest.",0,IF($C170=SUM($AK170:BC170),0,IF(SUM($G170:Z170)-SUM($AK170:BC170)&lt;=SUM($G170:Z170)*$E170,SUM($G170:Z170)-SUM($AK170:BC170),ROUND(SUM($G170:Z170)*$E170,2))))))</f>
        <v/>
      </c>
      <c r="BE170" s="195" t="str">
        <f>IF($C170="","",IF(AA$128="","",IF(AA$128="Faza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IF($C170="","",IF(AB$128="","",IF(AB$128="Faza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IF($C170="","",IF(AC$128="","",IF(AC$128="Faza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IF($C170="","",IF(AD$128="","",IF(AD$128="Faza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IF($C170="","",IF(AE$128="","",IF(AE$128="Faza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IF($C170="","",IF(AF$128="","",IF(AF$128="Faza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IF($C170="","",IF(AG$128="","",IF(AG$128="Faza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IF($C170="","",IF(AH$128="","",IF(AH$128="Faza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IF($C170="","",IF(AI$128="","",IF(AI$128="Faza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IF($C170="","",IF(AJ$128="","",IF(AJ$128="Faza inwest.",0,IF($C170=SUM($AK170:BM170),0,IF(SUM($G170:AJ170)-SUM($AK170:BM170)&lt;=SUM($G170:AJ170)*$E170,SUM($G170:AJ170)-SUM($AK170:BM170),ROUND(SUM($G170:AJ170)*$E170,2))))))</f>
        <v/>
      </c>
    </row>
    <row r="171" spans="1:66" s="70" customFormat="1">
      <c r="A171" s="94" t="str">
        <f t="shared" ref="A171" si="142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t="shared" ref="D171:E171" si="143">IF(D122="","",D122)</f>
        <v/>
      </c>
      <c r="E171" s="604" t="str">
        <f t="shared" si="143"/>
        <v/>
      </c>
      <c r="F171" s="207" t="s">
        <v>8</v>
      </c>
      <c r="G171" s="479" t="str">
        <f>IF(Dane!G138="","",Dane!G138)</f>
        <v/>
      </c>
      <c r="H171" s="479" t="str">
        <f>IF(Dane!H138="","",Dane!H138)</f>
        <v/>
      </c>
      <c r="I171" s="479" t="str">
        <f>IF(Dane!I138="","",Dane!I138)</f>
        <v/>
      </c>
      <c r="J171" s="479" t="str">
        <f>IF(Dane!J138="","",Dane!J138)</f>
        <v/>
      </c>
      <c r="K171" s="479" t="str">
        <f>IF(Dane!K138="","",Dane!K138)</f>
        <v/>
      </c>
      <c r="L171" s="479" t="str">
        <f>IF(Dane!L138="","",Dane!L138)</f>
        <v/>
      </c>
      <c r="M171" s="479" t="str">
        <f>IF(Dane!M138="","",Dane!M138)</f>
        <v/>
      </c>
      <c r="N171" s="479" t="str">
        <f>IF(Dane!N138="","",Dane!N138)</f>
        <v/>
      </c>
      <c r="O171" s="479" t="str">
        <f>IF(Dane!O138="","",Dane!O138)</f>
        <v/>
      </c>
      <c r="P171" s="479" t="str">
        <f>IF(Dane!P138="","",Dane!P138)</f>
        <v/>
      </c>
      <c r="Q171" s="479" t="str">
        <f>IF(Dane!Q138="","",Dane!Q138)</f>
        <v/>
      </c>
      <c r="R171" s="479" t="str">
        <f>IF(Dane!R138="","",Dane!R138)</f>
        <v/>
      </c>
      <c r="S171" s="479" t="str">
        <f>IF(Dane!S138="","",Dane!S138)</f>
        <v/>
      </c>
      <c r="T171" s="479" t="str">
        <f>IF(Dane!T138="","",Dane!T138)</f>
        <v/>
      </c>
      <c r="U171" s="479" t="str">
        <f>IF(Dane!U138="","",Dane!U138)</f>
        <v/>
      </c>
      <c r="V171" s="479" t="str">
        <f>IF(Dane!V138="","",Dane!V138)</f>
        <v/>
      </c>
      <c r="W171" s="479" t="str">
        <f>IF(Dane!W138="","",Dane!W138)</f>
        <v/>
      </c>
      <c r="X171" s="479" t="str">
        <f>IF(Dane!X138="","",Dane!X138)</f>
        <v/>
      </c>
      <c r="Y171" s="479" t="str">
        <f>IF(Dane!Y138="","",Dane!Y138)</f>
        <v/>
      </c>
      <c r="Z171" s="479" t="str">
        <f>IF(Dane!Z138="","",Dane!Z138)</f>
        <v/>
      </c>
      <c r="AA171" s="479" t="str">
        <f>IF(Dane!AA138="","",Dane!AA138)</f>
        <v/>
      </c>
      <c r="AB171" s="479" t="str">
        <f>IF(Dane!AB138="","",Dane!AB138)</f>
        <v/>
      </c>
      <c r="AC171" s="479" t="str">
        <f>IF(Dane!AC138="","",Dane!AC138)</f>
        <v/>
      </c>
      <c r="AD171" s="479" t="str">
        <f>IF(Dane!AD138="","",Dane!AD138)</f>
        <v/>
      </c>
      <c r="AE171" s="479" t="str">
        <f>IF(Dane!AE138="","",Dane!AE138)</f>
        <v/>
      </c>
      <c r="AF171" s="479" t="str">
        <f>IF(Dane!AF138="","",Dane!AF138)</f>
        <v/>
      </c>
      <c r="AG171" s="479" t="str">
        <f>IF(Dane!AG138="","",Dane!AG138)</f>
        <v/>
      </c>
      <c r="AH171" s="479" t="str">
        <f>IF(Dane!AH138="","",Dane!AH138)</f>
        <v/>
      </c>
      <c r="AI171" s="479" t="str">
        <f>IF(Dane!AI138="","",Dane!AI138)</f>
        <v/>
      </c>
      <c r="AJ171" s="479" t="str">
        <f>IF(Dane!AJ138="","",Dane!AJ138)</f>
        <v/>
      </c>
      <c r="AK171" s="197" t="str">
        <f>IF($C171="","",IF(H$79="","",IF(G$79="Faza inwest.",0,ROUND(SUM($G171:G171)*$E171,2))))</f>
        <v/>
      </c>
      <c r="AL171" s="195" t="str">
        <f>IF($C171="","",IF(H$128="","",IF(H$128="Faza inwest.",0,IF($C171=SUM($AK171:AK171),0,IF(SUM($G171:H171)-SUM($AK171:AK171)&lt;=SUM($G171:H171)*$E171,SUM($G171:H171)-SUM($AK171:AK171),ROUND(SUM($G171:H171)*$E171,2))))))</f>
        <v/>
      </c>
      <c r="AM171" s="195" t="str">
        <f>IF($C171="","",IF(I$128="","",IF(I$128="Faza inwest.",0,IF($C171=SUM($AK171:AL171),0,IF(SUM($G171:I171)-SUM($AK171:AL171)&lt;=SUM($G171:I171)*$E171,SUM($G171:I171)-SUM($AK171:AL171),ROUND(SUM($G171:I171)*$E171,2))))))</f>
        <v/>
      </c>
      <c r="AN171" s="195" t="str">
        <f>IF($C171="","",IF(J$128="","",IF(J$128="Faza inwest.",0,IF($C171=SUM($AK171:AM171),0,IF(SUM($G171:J171)-SUM($AK171:AM171)&lt;=SUM($G171:J171)*$E171,SUM($G171:J171)-SUM($AK171:AM171),ROUND(SUM($G171:J171)*$E171,2))))))</f>
        <v/>
      </c>
      <c r="AO171" s="195" t="str">
        <f>IF($C171="","",IF(K$128="","",IF(K$128="Faza inwest.",0,IF($C171=SUM($AK171:AN171),0,IF(SUM($G171:K171)-SUM($AK171:AN171)&lt;=SUM($G171:K171)*$E171,SUM($G171:K171)-SUM($AK171:AN171),ROUND(SUM($G171:K171)*$E171,2))))))</f>
        <v/>
      </c>
      <c r="AP171" s="195" t="str">
        <f>IF($C171="","",IF(L$128="","",IF(L$128="Faza inwest.",0,IF($C171=SUM($AK171:AO171),0,IF(SUM($G171:L171)-SUM($AK171:AO171)&lt;=SUM($G171:L171)*$E171,SUM($G171:L171)-SUM($AK171:AO171),ROUND(SUM($G171:L171)*$E171,2))))))</f>
        <v/>
      </c>
      <c r="AQ171" s="195" t="str">
        <f>IF($C171="","",IF(M$128="","",IF(M$128="Faza inwest.",0,IF($C171=SUM($AK171:AP171),0,IF(SUM($G171:M171)-SUM($AK171:AP171)&lt;=SUM($G171:M171)*$E171,SUM($G171:M171)-SUM($AK171:AP171),ROUND(SUM($G171:M171)*$E171,2))))))</f>
        <v/>
      </c>
      <c r="AR171" s="195" t="str">
        <f>IF($C171="","",IF(N$128="","",IF(N$128="Faza inwest.",0,IF($C171=SUM($AK171:AQ171),0,IF(SUM($G171:N171)-SUM($AK171:AQ171)&lt;=SUM($G171:N171)*$E171,SUM($G171:N171)-SUM($AK171:AQ171),ROUND(SUM($G171:N171)*$E171,2))))))</f>
        <v/>
      </c>
      <c r="AS171" s="195" t="str">
        <f>IF($C171="","",IF(O$128="","",IF(O$128="Faza inwest.",0,IF($C171=SUM($AK171:AR171),0,IF(SUM($G171:O171)-SUM($AK171:AR171)&lt;=SUM($G171:O171)*$E171,SUM($G171:O171)-SUM($AK171:AR171),ROUND(SUM($G171:O171)*$E171,2))))))</f>
        <v/>
      </c>
      <c r="AT171" s="195" t="str">
        <f>IF($C171="","",IF(P$128="","",IF(P$128="Faza inwest.",0,IF($C171=SUM($AK171:AS171),0,IF(SUM($G171:P171)-SUM($AK171:AS171)&lt;=SUM($G171:P171)*$E171,SUM($G171:P171)-SUM($AK171:AS171),ROUND(SUM($G171:P171)*$E171,2))))))</f>
        <v/>
      </c>
      <c r="AU171" s="195" t="str">
        <f>IF($C171="","",IF(Q$128="","",IF(Q$128="Faza inwest.",0,IF($C171=SUM($AK171:AT171),0,IF(SUM($G171:Q171)-SUM($AK171:AT171)&lt;=SUM($G171:Q171)*$E171,SUM($G171:Q171)-SUM($AK171:AT171),ROUND(SUM($G171:Q171)*$E171,2))))))</f>
        <v/>
      </c>
      <c r="AV171" s="195" t="str">
        <f>IF($C171="","",IF(R$128="","",IF(R$128="Faza inwest.",0,IF($C171=SUM($AK171:AU171),0,IF(SUM($G171:R171)-SUM($AK171:AU171)&lt;=SUM($G171:R171)*$E171,SUM($G171:R171)-SUM($AK171:AU171),ROUND(SUM($G171:R171)*$E171,2))))))</f>
        <v/>
      </c>
      <c r="AW171" s="195" t="str">
        <f>IF($C171="","",IF(S$128="","",IF(S$128="Faza inwest.",0,IF($C171=SUM($AK171:AV171),0,IF(SUM($G171:S171)-SUM($AK171:AV171)&lt;=SUM($G171:S171)*$E171,SUM($G171:S171)-SUM($AK171:AV171),ROUND(SUM($G171:S171)*$E171,2))))))</f>
        <v/>
      </c>
      <c r="AX171" s="195" t="str">
        <f>IF($C171="","",IF(T$128="","",IF(T$128="Faza inwest.",0,IF($C171=SUM($AK171:AW171),0,IF(SUM($G171:T171)-SUM($AK171:AW171)&lt;=SUM($G171:T171)*$E171,SUM($G171:T171)-SUM($AK171:AW171),ROUND(SUM($G171:T171)*$E171,2))))))</f>
        <v/>
      </c>
      <c r="AY171" s="195" t="str">
        <f>IF($C171="","",IF(U$128="","",IF(U$128="Faza inwest.",0,IF($C171=SUM($AK171:AX171),0,IF(SUM($G171:U171)-SUM($AK171:AX171)&lt;=SUM($G171:U171)*$E171,SUM($G171:U171)-SUM($AK171:AX171),ROUND(SUM($G171:U171)*$E171,2))))))</f>
        <v/>
      </c>
      <c r="AZ171" s="195" t="str">
        <f>IF($C171="","",IF(V$128="","",IF(V$128="Faza inwest.",0,IF($C171=SUM($AK171:AY171),0,IF(SUM($G171:V171)-SUM($AK171:AY171)&lt;=SUM($G171:V171)*$E171,SUM($G171:V171)-SUM($AK171:AY171),ROUND(SUM($G171:V171)*$E171,2))))))</f>
        <v/>
      </c>
      <c r="BA171" s="195" t="str">
        <f>IF($C171="","",IF(W$128="","",IF(W$128="Faza inwest.",0,IF($C171=SUM($AK171:AZ171),0,IF(SUM($G171:W171)-SUM($AK171:AZ171)&lt;=SUM($G171:W171)*$E171,SUM($G171:W171)-SUM($AK171:AZ171),ROUND(SUM($G171:W171)*$E171,2))))))</f>
        <v/>
      </c>
      <c r="BB171" s="195" t="str">
        <f>IF($C171="","",IF(X$128="","",IF(X$128="Faza inwest.",0,IF($C171=SUM($AK171:BA171),0,IF(SUM($G171:X171)-SUM($AK171:BA171)&lt;=SUM($G171:X171)*$E171,SUM($G171:X171)-SUM($AK171:BA171),ROUND(SUM($G171:X171)*$E171,2))))))</f>
        <v/>
      </c>
      <c r="BC171" s="195" t="str">
        <f>IF($C171="","",IF(Y$128="","",IF(Y$128="Faza inwest.",0,IF($C171=SUM($AK171:BB171),0,IF(SUM($G171:Y171)-SUM($AK171:BB171)&lt;=SUM($G171:Y171)*$E171,SUM($G171:Y171)-SUM($AK171:BB171),ROUND(SUM($G171:Y171)*$E171,2))))))</f>
        <v/>
      </c>
      <c r="BD171" s="195" t="str">
        <f>IF($C171="","",IF(Z$128="","",IF(Z$128="Faza inwest.",0,IF($C171=SUM($AK171:BC171),0,IF(SUM($G171:Z171)-SUM($AK171:BC171)&lt;=SUM($G171:Z171)*$E171,SUM($G171:Z171)-SUM($AK171:BC171),ROUND(SUM($G171:Z171)*$E171,2))))))</f>
        <v/>
      </c>
      <c r="BE171" s="195" t="str">
        <f>IF($C171="","",IF(AA$128="","",IF(AA$128="Faza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IF($C171="","",IF(AB$128="","",IF(AB$128="Faza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IF($C171="","",IF(AC$128="","",IF(AC$128="Faza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IF($C171="","",IF(AD$128="","",IF(AD$128="Faza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IF($C171="","",IF(AE$128="","",IF(AE$128="Faza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IF($C171="","",IF(AF$128="","",IF(AF$128="Faza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IF($C171="","",IF(AG$128="","",IF(AG$128="Faza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IF($C171="","",IF(AH$128="","",IF(AH$128="Faza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IF($C171="","",IF(AI$128="","",IF(AI$128="Faza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IF($C171="","",IF(AJ$128="","",IF(AJ$128="Faza inwest.",0,IF($C171=SUM($AK171:BM171),0,IF(SUM($G171:AJ171)-SUM($AK171:BM171)&lt;=SUM($G171:AJ171)*$E171,SUM($G171:AJ171)-SUM($AK171:BM171),ROUND(SUM($G171:AJ171)*$E171,2))))))</f>
        <v/>
      </c>
    </row>
    <row r="172" spans="1:66" s="391" customFormat="1" ht="24" customHeight="1">
      <c r="A172" s="390"/>
      <c r="B172" s="391" t="s">
        <v>161</v>
      </c>
    </row>
    <row r="173" spans="1:66" s="3" customFormat="1">
      <c r="A173" s="640" t="s">
        <v>169</v>
      </c>
      <c r="B173" s="642" t="s">
        <v>168</v>
      </c>
      <c r="C173" s="644" t="s">
        <v>59</v>
      </c>
      <c r="D173" s="385" t="str">
        <f t="shared" ref="D173:AG173" si="144">IF(G$79="","",G$79)</f>
        <v>Faza oper.</v>
      </c>
      <c r="E173" s="385" t="str">
        <f t="shared" si="144"/>
        <v>Faza oper.</v>
      </c>
      <c r="F173" s="385" t="str">
        <f t="shared" si="144"/>
        <v>Faza oper.</v>
      </c>
      <c r="G173" s="385" t="str">
        <f t="shared" si="144"/>
        <v>Faza oper.</v>
      </c>
      <c r="H173" s="385" t="str">
        <f t="shared" si="144"/>
        <v>Faza oper.</v>
      </c>
      <c r="I173" s="385" t="str">
        <f t="shared" si="144"/>
        <v>Faza oper.</v>
      </c>
      <c r="J173" s="385" t="str">
        <f t="shared" si="144"/>
        <v>Faza oper.</v>
      </c>
      <c r="K173" s="385" t="str">
        <f t="shared" si="144"/>
        <v>Faza oper.</v>
      </c>
      <c r="L173" s="385" t="str">
        <f t="shared" si="144"/>
        <v>Faza oper.</v>
      </c>
      <c r="M173" s="385" t="str">
        <f t="shared" si="144"/>
        <v>Faza oper.</v>
      </c>
      <c r="N173" s="385" t="str">
        <f t="shared" si="144"/>
        <v>Faza oper.</v>
      </c>
      <c r="O173" s="385" t="str">
        <f t="shared" si="144"/>
        <v>Faza oper.</v>
      </c>
      <c r="P173" s="385" t="str">
        <f t="shared" si="144"/>
        <v>Faza oper.</v>
      </c>
      <c r="Q173" s="385" t="str">
        <f t="shared" si="144"/>
        <v>Faza oper.</v>
      </c>
      <c r="R173" s="385" t="str">
        <f t="shared" si="144"/>
        <v>Faza oper.</v>
      </c>
      <c r="S173" s="385" t="str">
        <f t="shared" si="144"/>
        <v/>
      </c>
      <c r="T173" s="385" t="str">
        <f t="shared" si="144"/>
        <v/>
      </c>
      <c r="U173" s="385" t="str">
        <f t="shared" si="144"/>
        <v/>
      </c>
      <c r="V173" s="385" t="str">
        <f t="shared" si="144"/>
        <v/>
      </c>
      <c r="W173" s="385" t="str">
        <f t="shared" si="144"/>
        <v/>
      </c>
      <c r="X173" s="385" t="str">
        <f t="shared" si="144"/>
        <v/>
      </c>
      <c r="Y173" s="385" t="str">
        <f t="shared" si="144"/>
        <v/>
      </c>
      <c r="Z173" s="385" t="str">
        <f t="shared" si="144"/>
        <v/>
      </c>
      <c r="AA173" s="385" t="str">
        <f t="shared" si="144"/>
        <v/>
      </c>
      <c r="AB173" s="385" t="str">
        <f t="shared" si="144"/>
        <v/>
      </c>
      <c r="AC173" s="385" t="str">
        <f t="shared" si="144"/>
        <v/>
      </c>
      <c r="AD173" s="385" t="str">
        <f t="shared" si="144"/>
        <v/>
      </c>
      <c r="AE173" s="385" t="str">
        <f t="shared" si="144"/>
        <v/>
      </c>
      <c r="AF173" s="385" t="str">
        <f t="shared" si="144"/>
        <v/>
      </c>
      <c r="AG173" s="385" t="str">
        <f t="shared" si="144"/>
        <v/>
      </c>
    </row>
    <row r="174" spans="1:66" s="3" customFormat="1">
      <c r="A174" s="641"/>
      <c r="B174" s="643"/>
      <c r="C174" s="645"/>
      <c r="D174" s="33">
        <f t="shared" ref="D174:AG174" si="145">IF(G$80="","",G$80)</f>
        <v>2016</v>
      </c>
      <c r="E174" s="33">
        <f t="shared" si="145"/>
        <v>2017</v>
      </c>
      <c r="F174" s="33">
        <f t="shared" si="145"/>
        <v>2018</v>
      </c>
      <c r="G174" s="33">
        <f t="shared" si="145"/>
        <v>2019</v>
      </c>
      <c r="H174" s="33">
        <f t="shared" si="145"/>
        <v>2020</v>
      </c>
      <c r="I174" s="33">
        <f t="shared" si="145"/>
        <v>2021</v>
      </c>
      <c r="J174" s="33">
        <f t="shared" si="145"/>
        <v>2022</v>
      </c>
      <c r="K174" s="33">
        <f t="shared" si="145"/>
        <v>2023</v>
      </c>
      <c r="L174" s="33">
        <f t="shared" si="145"/>
        <v>2024</v>
      </c>
      <c r="M174" s="33">
        <f t="shared" si="145"/>
        <v>2025</v>
      </c>
      <c r="N174" s="33">
        <f t="shared" si="145"/>
        <v>2026</v>
      </c>
      <c r="O174" s="33">
        <f t="shared" si="145"/>
        <v>2027</v>
      </c>
      <c r="P174" s="33">
        <f t="shared" si="145"/>
        <v>2028</v>
      </c>
      <c r="Q174" s="33">
        <f t="shared" si="145"/>
        <v>2029</v>
      </c>
      <c r="R174" s="33">
        <f t="shared" si="145"/>
        <v>2030</v>
      </c>
      <c r="S174" s="33" t="str">
        <f t="shared" si="145"/>
        <v/>
      </c>
      <c r="T174" s="33" t="str">
        <f t="shared" si="145"/>
        <v/>
      </c>
      <c r="U174" s="33" t="str">
        <f t="shared" si="145"/>
        <v/>
      </c>
      <c r="V174" s="33" t="str">
        <f t="shared" si="145"/>
        <v/>
      </c>
      <c r="W174" s="33" t="str">
        <f t="shared" si="145"/>
        <v/>
      </c>
      <c r="X174" s="33" t="str">
        <f t="shared" si="145"/>
        <v/>
      </c>
      <c r="Y174" s="33" t="str">
        <f t="shared" si="145"/>
        <v/>
      </c>
      <c r="Z174" s="33" t="str">
        <f t="shared" si="145"/>
        <v/>
      </c>
      <c r="AA174" s="33" t="str">
        <f t="shared" si="145"/>
        <v/>
      </c>
      <c r="AB174" s="33" t="str">
        <f t="shared" si="145"/>
        <v/>
      </c>
      <c r="AC174" s="33" t="str">
        <f t="shared" si="145"/>
        <v/>
      </c>
      <c r="AD174" s="33" t="str">
        <f t="shared" si="145"/>
        <v/>
      </c>
      <c r="AE174" s="33" t="str">
        <f t="shared" si="145"/>
        <v/>
      </c>
      <c r="AF174" s="33" t="str">
        <f t="shared" si="145"/>
        <v/>
      </c>
      <c r="AG174" s="33" t="str">
        <f t="shared" si="145"/>
        <v/>
      </c>
    </row>
    <row r="175" spans="1:66" s="70" customFormat="1">
      <c r="A175" s="221" t="s">
        <v>113</v>
      </c>
      <c r="B175" s="222" t="s">
        <v>152</v>
      </c>
      <c r="C175" s="223">
        <f>SUM($C$81:$C$100)*(1+SUM($C$537))</f>
        <v>0</v>
      </c>
      <c r="D175" s="223" t="str">
        <f t="shared" ref="D175:AG175" si="146">IF(SUM(G$81:G$100)=0,"",SUM(G$81:G$100)*(1+SUM($C$537)))</f>
        <v/>
      </c>
      <c r="E175" s="223" t="str">
        <f t="shared" si="146"/>
        <v/>
      </c>
      <c r="F175" s="223" t="str">
        <f t="shared" si="146"/>
        <v/>
      </c>
      <c r="G175" s="223" t="str">
        <f t="shared" si="146"/>
        <v/>
      </c>
      <c r="H175" s="223" t="str">
        <f t="shared" si="146"/>
        <v/>
      </c>
      <c r="I175" s="223" t="str">
        <f t="shared" si="146"/>
        <v/>
      </c>
      <c r="J175" s="223" t="str">
        <f t="shared" si="146"/>
        <v/>
      </c>
      <c r="K175" s="223" t="str">
        <f t="shared" si="146"/>
        <v/>
      </c>
      <c r="L175" s="223" t="str">
        <f t="shared" si="146"/>
        <v/>
      </c>
      <c r="M175" s="223" t="str">
        <f t="shared" si="146"/>
        <v/>
      </c>
      <c r="N175" s="223" t="str">
        <f t="shared" si="146"/>
        <v/>
      </c>
      <c r="O175" s="223" t="str">
        <f t="shared" si="146"/>
        <v/>
      </c>
      <c r="P175" s="223" t="str">
        <f t="shared" si="146"/>
        <v/>
      </c>
      <c r="Q175" s="223" t="str">
        <f t="shared" si="146"/>
        <v/>
      </c>
      <c r="R175" s="223" t="str">
        <f t="shared" si="146"/>
        <v/>
      </c>
      <c r="S175" s="223" t="str">
        <f t="shared" si="146"/>
        <v/>
      </c>
      <c r="T175" s="223" t="str">
        <f t="shared" si="146"/>
        <v/>
      </c>
      <c r="U175" s="223" t="str">
        <f t="shared" si="146"/>
        <v/>
      </c>
      <c r="V175" s="223" t="str">
        <f t="shared" si="146"/>
        <v/>
      </c>
      <c r="W175" s="223" t="str">
        <f t="shared" si="146"/>
        <v/>
      </c>
      <c r="X175" s="223" t="str">
        <f t="shared" si="146"/>
        <v/>
      </c>
      <c r="Y175" s="223" t="str">
        <f t="shared" si="146"/>
        <v/>
      </c>
      <c r="Z175" s="223" t="str">
        <f t="shared" si="146"/>
        <v/>
      </c>
      <c r="AA175" s="223" t="str">
        <f t="shared" si="146"/>
        <v/>
      </c>
      <c r="AB175" s="223" t="str">
        <f t="shared" si="146"/>
        <v/>
      </c>
      <c r="AC175" s="223" t="str">
        <f t="shared" si="146"/>
        <v/>
      </c>
      <c r="AD175" s="223" t="str">
        <f t="shared" si="146"/>
        <v/>
      </c>
      <c r="AE175" s="223" t="str">
        <f t="shared" si="146"/>
        <v/>
      </c>
      <c r="AF175" s="223" t="str">
        <f t="shared" si="146"/>
        <v/>
      </c>
      <c r="AG175" s="223" t="str">
        <f t="shared" si="146"/>
        <v/>
      </c>
      <c r="AH175" s="99"/>
      <c r="AI175" s="99"/>
      <c r="AJ175" s="98"/>
      <c r="AN175" s="75"/>
    </row>
    <row r="176" spans="1:66" s="69" customFormat="1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t="shared" ref="D176:AG176" si="147">IF(D$175="","",IF($D$17="Tak",SUMPRODUCT(G$81:G$100,$D$81:$D$100)*(1+SUM($C$537)),IF($D$17="Nie",0,IF($D$17="Częściowo",SUMPRODUCT(G$81:G$100,$D$81:$D$100)*$D$18*(1+SUM($C$537)),""))))</f>
        <v/>
      </c>
      <c r="E176" s="226" t="str">
        <f t="shared" si="147"/>
        <v/>
      </c>
      <c r="F176" s="226" t="str">
        <f t="shared" si="147"/>
        <v/>
      </c>
      <c r="G176" s="226" t="str">
        <f t="shared" si="147"/>
        <v/>
      </c>
      <c r="H176" s="226" t="str">
        <f t="shared" si="147"/>
        <v/>
      </c>
      <c r="I176" s="226" t="str">
        <f t="shared" si="147"/>
        <v/>
      </c>
      <c r="J176" s="226" t="str">
        <f t="shared" si="147"/>
        <v/>
      </c>
      <c r="K176" s="226" t="str">
        <f t="shared" si="147"/>
        <v/>
      </c>
      <c r="L176" s="226" t="str">
        <f t="shared" si="147"/>
        <v/>
      </c>
      <c r="M176" s="226" t="str">
        <f t="shared" si="147"/>
        <v/>
      </c>
      <c r="N176" s="226" t="str">
        <f t="shared" si="147"/>
        <v/>
      </c>
      <c r="O176" s="226" t="str">
        <f t="shared" si="147"/>
        <v/>
      </c>
      <c r="P176" s="226" t="str">
        <f t="shared" si="147"/>
        <v/>
      </c>
      <c r="Q176" s="226" t="str">
        <f t="shared" si="147"/>
        <v/>
      </c>
      <c r="R176" s="226" t="str">
        <f t="shared" si="147"/>
        <v/>
      </c>
      <c r="S176" s="226" t="str">
        <f t="shared" si="147"/>
        <v/>
      </c>
      <c r="T176" s="226" t="str">
        <f t="shared" si="147"/>
        <v/>
      </c>
      <c r="U176" s="226" t="str">
        <f t="shared" si="147"/>
        <v/>
      </c>
      <c r="V176" s="226" t="str">
        <f t="shared" si="147"/>
        <v/>
      </c>
      <c r="W176" s="226" t="str">
        <f t="shared" si="147"/>
        <v/>
      </c>
      <c r="X176" s="226" t="str">
        <f t="shared" si="147"/>
        <v/>
      </c>
      <c r="Y176" s="226" t="str">
        <f t="shared" si="147"/>
        <v/>
      </c>
      <c r="Z176" s="226" t="str">
        <f t="shared" si="147"/>
        <v/>
      </c>
      <c r="AA176" s="226" t="str">
        <f t="shared" si="147"/>
        <v/>
      </c>
      <c r="AB176" s="226" t="str">
        <f t="shared" si="147"/>
        <v/>
      </c>
      <c r="AC176" s="226" t="str">
        <f t="shared" si="147"/>
        <v/>
      </c>
      <c r="AD176" s="226" t="str">
        <f t="shared" si="147"/>
        <v/>
      </c>
      <c r="AE176" s="226" t="str">
        <f t="shared" si="147"/>
        <v/>
      </c>
      <c r="AF176" s="226" t="str">
        <f t="shared" si="147"/>
        <v/>
      </c>
      <c r="AG176" s="226" t="str">
        <f t="shared" si="147"/>
        <v/>
      </c>
    </row>
    <row r="177" spans="1:33" s="69" customFormat="1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t="shared" ref="E177:AG177" si="148">IF(E$175="","",SUM(E$175,E$176))</f>
        <v/>
      </c>
      <c r="F177" s="229" t="str">
        <f t="shared" si="148"/>
        <v/>
      </c>
      <c r="G177" s="229" t="str">
        <f t="shared" si="148"/>
        <v/>
      </c>
      <c r="H177" s="229" t="str">
        <f t="shared" si="148"/>
        <v/>
      </c>
      <c r="I177" s="229" t="str">
        <f t="shared" si="148"/>
        <v/>
      </c>
      <c r="J177" s="229" t="str">
        <f t="shared" si="148"/>
        <v/>
      </c>
      <c r="K177" s="229" t="str">
        <f t="shared" si="148"/>
        <v/>
      </c>
      <c r="L177" s="229" t="str">
        <f t="shared" si="148"/>
        <v/>
      </c>
      <c r="M177" s="229" t="str">
        <f t="shared" si="148"/>
        <v/>
      </c>
      <c r="N177" s="229" t="str">
        <f t="shared" si="148"/>
        <v/>
      </c>
      <c r="O177" s="229" t="str">
        <f t="shared" si="148"/>
        <v/>
      </c>
      <c r="P177" s="229" t="str">
        <f t="shared" si="148"/>
        <v/>
      </c>
      <c r="Q177" s="229" t="str">
        <f t="shared" si="148"/>
        <v/>
      </c>
      <c r="R177" s="229" t="str">
        <f t="shared" si="148"/>
        <v/>
      </c>
      <c r="S177" s="229" t="str">
        <f t="shared" si="148"/>
        <v/>
      </c>
      <c r="T177" s="229" t="str">
        <f t="shared" si="148"/>
        <v/>
      </c>
      <c r="U177" s="229" t="str">
        <f t="shared" si="148"/>
        <v/>
      </c>
      <c r="V177" s="229" t="str">
        <f t="shared" si="148"/>
        <v/>
      </c>
      <c r="W177" s="229" t="str">
        <f t="shared" si="148"/>
        <v/>
      </c>
      <c r="X177" s="229" t="str">
        <f t="shared" si="148"/>
        <v/>
      </c>
      <c r="Y177" s="229" t="str">
        <f t="shared" si="148"/>
        <v/>
      </c>
      <c r="Z177" s="229" t="str">
        <f t="shared" si="148"/>
        <v/>
      </c>
      <c r="AA177" s="229" t="str">
        <f t="shared" si="148"/>
        <v/>
      </c>
      <c r="AB177" s="229" t="str">
        <f t="shared" si="148"/>
        <v/>
      </c>
      <c r="AC177" s="229" t="str">
        <f t="shared" si="148"/>
        <v/>
      </c>
      <c r="AD177" s="229" t="str">
        <f t="shared" si="148"/>
        <v/>
      </c>
      <c r="AE177" s="229" t="str">
        <f t="shared" si="148"/>
        <v/>
      </c>
      <c r="AF177" s="229" t="str">
        <f t="shared" si="148"/>
        <v/>
      </c>
      <c r="AG177" s="229" t="str">
        <f t="shared" si="148"/>
        <v/>
      </c>
    </row>
    <row r="178" spans="1:33" s="233" customFormat="1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t="shared" ref="D178:AG178" si="149">IF(D$175="","",SUM(G$103:G$122)*(1+SUM($C$537)))</f>
        <v/>
      </c>
      <c r="E178" s="232" t="str">
        <f t="shared" si="149"/>
        <v/>
      </c>
      <c r="F178" s="232" t="str">
        <f t="shared" si="149"/>
        <v/>
      </c>
      <c r="G178" s="232" t="str">
        <f t="shared" si="149"/>
        <v/>
      </c>
      <c r="H178" s="232" t="str">
        <f t="shared" si="149"/>
        <v/>
      </c>
      <c r="I178" s="232" t="str">
        <f t="shared" si="149"/>
        <v/>
      </c>
      <c r="J178" s="232" t="str">
        <f t="shared" si="149"/>
        <v/>
      </c>
      <c r="K178" s="232" t="str">
        <f t="shared" si="149"/>
        <v/>
      </c>
      <c r="L178" s="232" t="str">
        <f t="shared" si="149"/>
        <v/>
      </c>
      <c r="M178" s="232" t="str">
        <f t="shared" si="149"/>
        <v/>
      </c>
      <c r="N178" s="232" t="str">
        <f t="shared" si="149"/>
        <v/>
      </c>
      <c r="O178" s="232" t="str">
        <f t="shared" si="149"/>
        <v/>
      </c>
      <c r="P178" s="232" t="str">
        <f t="shared" si="149"/>
        <v/>
      </c>
      <c r="Q178" s="232" t="str">
        <f t="shared" si="149"/>
        <v/>
      </c>
      <c r="R178" s="232" t="str">
        <f t="shared" si="149"/>
        <v/>
      </c>
      <c r="S178" s="232" t="str">
        <f t="shared" si="149"/>
        <v/>
      </c>
      <c r="T178" s="232" t="str">
        <f t="shared" si="149"/>
        <v/>
      </c>
      <c r="U178" s="232" t="str">
        <f t="shared" si="149"/>
        <v/>
      </c>
      <c r="V178" s="232" t="str">
        <f t="shared" si="149"/>
        <v/>
      </c>
      <c r="W178" s="232" t="str">
        <f t="shared" si="149"/>
        <v/>
      </c>
      <c r="X178" s="232" t="str">
        <f t="shared" si="149"/>
        <v/>
      </c>
      <c r="Y178" s="232" t="str">
        <f t="shared" si="149"/>
        <v/>
      </c>
      <c r="Z178" s="232" t="str">
        <f t="shared" si="149"/>
        <v/>
      </c>
      <c r="AA178" s="232" t="str">
        <f t="shared" si="149"/>
        <v/>
      </c>
      <c r="AB178" s="232" t="str">
        <f t="shared" si="149"/>
        <v/>
      </c>
      <c r="AC178" s="232" t="str">
        <f t="shared" si="149"/>
        <v/>
      </c>
      <c r="AD178" s="232" t="str">
        <f t="shared" si="149"/>
        <v/>
      </c>
      <c r="AE178" s="232" t="str">
        <f t="shared" si="149"/>
        <v/>
      </c>
      <c r="AF178" s="232" t="str">
        <f t="shared" si="149"/>
        <v/>
      </c>
      <c r="AG178" s="232" t="str">
        <f t="shared" si="149"/>
        <v/>
      </c>
    </row>
    <row r="179" spans="1:33" s="233" customFormat="1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t="shared" ref="D179:AG179" si="150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0"/>
        <v/>
      </c>
      <c r="F179" s="236" t="str">
        <f t="shared" si="150"/>
        <v/>
      </c>
      <c r="G179" s="236" t="str">
        <f t="shared" si="150"/>
        <v/>
      </c>
      <c r="H179" s="236" t="str">
        <f t="shared" si="150"/>
        <v/>
      </c>
      <c r="I179" s="236" t="str">
        <f t="shared" si="150"/>
        <v/>
      </c>
      <c r="J179" s="236" t="str">
        <f t="shared" si="150"/>
        <v/>
      </c>
      <c r="K179" s="236" t="str">
        <f t="shared" si="150"/>
        <v/>
      </c>
      <c r="L179" s="236" t="str">
        <f t="shared" si="150"/>
        <v/>
      </c>
      <c r="M179" s="236" t="str">
        <f t="shared" si="150"/>
        <v/>
      </c>
      <c r="N179" s="236" t="str">
        <f t="shared" si="150"/>
        <v/>
      </c>
      <c r="O179" s="236" t="str">
        <f t="shared" si="150"/>
        <v/>
      </c>
      <c r="P179" s="236" t="str">
        <f t="shared" si="150"/>
        <v/>
      </c>
      <c r="Q179" s="236" t="str">
        <f t="shared" si="150"/>
        <v/>
      </c>
      <c r="R179" s="236" t="str">
        <f t="shared" si="150"/>
        <v/>
      </c>
      <c r="S179" s="236" t="str">
        <f t="shared" si="150"/>
        <v/>
      </c>
      <c r="T179" s="236" t="str">
        <f t="shared" si="150"/>
        <v/>
      </c>
      <c r="U179" s="236" t="str">
        <f t="shared" si="150"/>
        <v/>
      </c>
      <c r="V179" s="236" t="str">
        <f t="shared" si="150"/>
        <v/>
      </c>
      <c r="W179" s="236" t="str">
        <f t="shared" si="150"/>
        <v/>
      </c>
      <c r="X179" s="236" t="str">
        <f t="shared" si="150"/>
        <v/>
      </c>
      <c r="Y179" s="236" t="str">
        <f t="shared" si="150"/>
        <v/>
      </c>
      <c r="Z179" s="236" t="str">
        <f t="shared" si="150"/>
        <v/>
      </c>
      <c r="AA179" s="236" t="str">
        <f t="shared" si="150"/>
        <v/>
      </c>
      <c r="AB179" s="236" t="str">
        <f t="shared" si="150"/>
        <v/>
      </c>
      <c r="AC179" s="236" t="str">
        <f t="shared" si="150"/>
        <v/>
      </c>
      <c r="AD179" s="236" t="str">
        <f t="shared" si="150"/>
        <v/>
      </c>
      <c r="AE179" s="236" t="str">
        <f t="shared" si="150"/>
        <v/>
      </c>
      <c r="AF179" s="236" t="str">
        <f t="shared" si="150"/>
        <v/>
      </c>
      <c r="AG179" s="236" t="str">
        <f t="shared" si="150"/>
        <v/>
      </c>
    </row>
    <row r="180" spans="1:33" s="233" customFormat="1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t="shared" ref="E180:AG180" si="151">IF(E$175="","",SUM(E$178,E$179))</f>
        <v/>
      </c>
      <c r="F180" s="239" t="str">
        <f t="shared" si="151"/>
        <v/>
      </c>
      <c r="G180" s="239" t="str">
        <f t="shared" si="151"/>
        <v/>
      </c>
      <c r="H180" s="239" t="str">
        <f t="shared" si="151"/>
        <v/>
      </c>
      <c r="I180" s="239" t="str">
        <f t="shared" si="151"/>
        <v/>
      </c>
      <c r="J180" s="239" t="str">
        <f t="shared" si="151"/>
        <v/>
      </c>
      <c r="K180" s="239" t="str">
        <f t="shared" si="151"/>
        <v/>
      </c>
      <c r="L180" s="239" t="str">
        <f t="shared" si="151"/>
        <v/>
      </c>
      <c r="M180" s="239" t="str">
        <f t="shared" si="151"/>
        <v/>
      </c>
      <c r="N180" s="239" t="str">
        <f t="shared" si="151"/>
        <v/>
      </c>
      <c r="O180" s="239" t="str">
        <f t="shared" si="151"/>
        <v/>
      </c>
      <c r="P180" s="239" t="str">
        <f t="shared" si="151"/>
        <v/>
      </c>
      <c r="Q180" s="239" t="str">
        <f t="shared" si="151"/>
        <v/>
      </c>
      <c r="R180" s="239" t="str">
        <f t="shared" si="151"/>
        <v/>
      </c>
      <c r="S180" s="239" t="str">
        <f t="shared" si="151"/>
        <v/>
      </c>
      <c r="T180" s="239" t="str">
        <f t="shared" si="151"/>
        <v/>
      </c>
      <c r="U180" s="239" t="str">
        <f t="shared" si="151"/>
        <v/>
      </c>
      <c r="V180" s="239" t="str">
        <f t="shared" si="151"/>
        <v/>
      </c>
      <c r="W180" s="239" t="str">
        <f t="shared" si="151"/>
        <v/>
      </c>
      <c r="X180" s="239" t="str">
        <f t="shared" si="151"/>
        <v/>
      </c>
      <c r="Y180" s="239" t="str">
        <f t="shared" si="151"/>
        <v/>
      </c>
      <c r="Z180" s="239" t="str">
        <f t="shared" si="151"/>
        <v/>
      </c>
      <c r="AA180" s="239" t="str">
        <f t="shared" si="151"/>
        <v/>
      </c>
      <c r="AB180" s="239" t="str">
        <f t="shared" si="151"/>
        <v/>
      </c>
      <c r="AC180" s="239" t="str">
        <f t="shared" si="151"/>
        <v/>
      </c>
      <c r="AD180" s="239" t="str">
        <f t="shared" si="151"/>
        <v/>
      </c>
      <c r="AE180" s="239" t="str">
        <f t="shared" si="151"/>
        <v/>
      </c>
      <c r="AF180" s="239" t="str">
        <f t="shared" si="151"/>
        <v/>
      </c>
      <c r="AG180" s="239" t="str">
        <f t="shared" si="151"/>
        <v/>
      </c>
    </row>
    <row r="181" spans="1:33" s="243" customFormat="1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t="shared" ref="E181:AG181" si="152">IF(E$177="","",SUM(E$177,E$180))</f>
        <v/>
      </c>
      <c r="F181" s="242" t="str">
        <f t="shared" si="152"/>
        <v/>
      </c>
      <c r="G181" s="242" t="str">
        <f t="shared" si="152"/>
        <v/>
      </c>
      <c r="H181" s="242" t="str">
        <f t="shared" si="152"/>
        <v/>
      </c>
      <c r="I181" s="242" t="str">
        <f t="shared" si="152"/>
        <v/>
      </c>
      <c r="J181" s="242" t="str">
        <f t="shared" si="152"/>
        <v/>
      </c>
      <c r="K181" s="242" t="str">
        <f t="shared" si="152"/>
        <v/>
      </c>
      <c r="L181" s="242" t="str">
        <f t="shared" si="152"/>
        <v/>
      </c>
      <c r="M181" s="242" t="str">
        <f t="shared" si="152"/>
        <v/>
      </c>
      <c r="N181" s="242" t="str">
        <f t="shared" si="152"/>
        <v/>
      </c>
      <c r="O181" s="242" t="str">
        <f t="shared" si="152"/>
        <v/>
      </c>
      <c r="P181" s="242" t="str">
        <f t="shared" si="152"/>
        <v/>
      </c>
      <c r="Q181" s="242" t="str">
        <f t="shared" si="152"/>
        <v/>
      </c>
      <c r="R181" s="242" t="str">
        <f t="shared" si="152"/>
        <v/>
      </c>
      <c r="S181" s="242" t="str">
        <f t="shared" si="152"/>
        <v/>
      </c>
      <c r="T181" s="242" t="str">
        <f t="shared" si="152"/>
        <v/>
      </c>
      <c r="U181" s="242" t="str">
        <f t="shared" si="152"/>
        <v/>
      </c>
      <c r="V181" s="242" t="str">
        <f t="shared" si="152"/>
        <v/>
      </c>
      <c r="W181" s="242" t="str">
        <f t="shared" si="152"/>
        <v/>
      </c>
      <c r="X181" s="242" t="str">
        <f t="shared" si="152"/>
        <v/>
      </c>
      <c r="Y181" s="242" t="str">
        <f t="shared" si="152"/>
        <v/>
      </c>
      <c r="Z181" s="242" t="str">
        <f t="shared" si="152"/>
        <v/>
      </c>
      <c r="AA181" s="242" t="str">
        <f t="shared" si="152"/>
        <v/>
      </c>
      <c r="AB181" s="242" t="str">
        <f t="shared" si="152"/>
        <v/>
      </c>
      <c r="AC181" s="242" t="str">
        <f t="shared" si="152"/>
        <v/>
      </c>
      <c r="AD181" s="242" t="str">
        <f t="shared" si="152"/>
        <v/>
      </c>
      <c r="AE181" s="242" t="str">
        <f t="shared" si="152"/>
        <v/>
      </c>
      <c r="AF181" s="242" t="str">
        <f t="shared" si="152"/>
        <v/>
      </c>
      <c r="AG181" s="242" t="str">
        <f t="shared" si="152"/>
        <v/>
      </c>
    </row>
    <row r="182" spans="1:33" s="243" customFormat="1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t="shared" ref="E182:AG182" si="153">IF(E$175="","",SUM(E$175,E$178))</f>
        <v/>
      </c>
      <c r="F182" s="246" t="str">
        <f t="shared" si="153"/>
        <v/>
      </c>
      <c r="G182" s="246" t="str">
        <f t="shared" si="153"/>
        <v/>
      </c>
      <c r="H182" s="246" t="str">
        <f t="shared" si="153"/>
        <v/>
      </c>
      <c r="I182" s="246" t="str">
        <f t="shared" si="153"/>
        <v/>
      </c>
      <c r="J182" s="246" t="str">
        <f t="shared" si="153"/>
        <v/>
      </c>
      <c r="K182" s="246" t="str">
        <f t="shared" si="153"/>
        <v/>
      </c>
      <c r="L182" s="246" t="str">
        <f t="shared" si="153"/>
        <v/>
      </c>
      <c r="M182" s="246" t="str">
        <f t="shared" si="153"/>
        <v/>
      </c>
      <c r="N182" s="246" t="str">
        <f t="shared" si="153"/>
        <v/>
      </c>
      <c r="O182" s="246" t="str">
        <f t="shared" si="153"/>
        <v/>
      </c>
      <c r="P182" s="246" t="str">
        <f t="shared" si="153"/>
        <v/>
      </c>
      <c r="Q182" s="246" t="str">
        <f t="shared" si="153"/>
        <v/>
      </c>
      <c r="R182" s="246" t="str">
        <f t="shared" si="153"/>
        <v/>
      </c>
      <c r="S182" s="246" t="str">
        <f t="shared" si="153"/>
        <v/>
      </c>
      <c r="T182" s="246" t="str">
        <f t="shared" si="153"/>
        <v/>
      </c>
      <c r="U182" s="246" t="str">
        <f t="shared" si="153"/>
        <v/>
      </c>
      <c r="V182" s="246" t="str">
        <f t="shared" si="153"/>
        <v/>
      </c>
      <c r="W182" s="246" t="str">
        <f t="shared" si="153"/>
        <v/>
      </c>
      <c r="X182" s="246" t="str">
        <f t="shared" si="153"/>
        <v/>
      </c>
      <c r="Y182" s="246" t="str">
        <f t="shared" si="153"/>
        <v/>
      </c>
      <c r="Z182" s="246" t="str">
        <f t="shared" si="153"/>
        <v/>
      </c>
      <c r="AA182" s="246" t="str">
        <f t="shared" si="153"/>
        <v/>
      </c>
      <c r="AB182" s="246" t="str">
        <f t="shared" si="153"/>
        <v/>
      </c>
      <c r="AC182" s="246" t="str">
        <f t="shared" si="153"/>
        <v/>
      </c>
      <c r="AD182" s="246" t="str">
        <f t="shared" si="153"/>
        <v/>
      </c>
      <c r="AE182" s="246" t="str">
        <f t="shared" si="153"/>
        <v/>
      </c>
      <c r="AF182" s="246" t="str">
        <f t="shared" si="153"/>
        <v/>
      </c>
      <c r="AG182" s="246" t="str">
        <f t="shared" si="153"/>
        <v/>
      </c>
    </row>
    <row r="183" spans="1:33" s="70" customFormat="1">
      <c r="A183" s="221" t="s">
        <v>135</v>
      </c>
      <c r="B183" s="222" t="s">
        <v>156</v>
      </c>
      <c r="C183" s="247">
        <f>SUM($C$131:$C$150,$C$152:$C$171)</f>
        <v>0</v>
      </c>
      <c r="D183" s="223">
        <f t="shared" ref="D183:AG183" si="154">IF(G$79="","",SUM(G$131:G$150,G$152:G$171))</f>
        <v>0</v>
      </c>
      <c r="E183" s="223">
        <f t="shared" si="154"/>
        <v>0</v>
      </c>
      <c r="F183" s="223">
        <f t="shared" si="154"/>
        <v>0</v>
      </c>
      <c r="G183" s="223">
        <f t="shared" si="154"/>
        <v>0</v>
      </c>
      <c r="H183" s="223">
        <f t="shared" si="154"/>
        <v>0</v>
      </c>
      <c r="I183" s="223">
        <f t="shared" si="154"/>
        <v>0</v>
      </c>
      <c r="J183" s="223">
        <f t="shared" si="154"/>
        <v>0</v>
      </c>
      <c r="K183" s="223">
        <f t="shared" si="154"/>
        <v>0</v>
      </c>
      <c r="L183" s="223">
        <f t="shared" si="154"/>
        <v>0</v>
      </c>
      <c r="M183" s="223">
        <f t="shared" si="154"/>
        <v>0</v>
      </c>
      <c r="N183" s="223">
        <f t="shared" si="154"/>
        <v>0</v>
      </c>
      <c r="O183" s="223">
        <f t="shared" si="154"/>
        <v>0</v>
      </c>
      <c r="P183" s="223">
        <f t="shared" si="154"/>
        <v>0</v>
      </c>
      <c r="Q183" s="223">
        <f t="shared" si="154"/>
        <v>0</v>
      </c>
      <c r="R183" s="223">
        <f t="shared" si="154"/>
        <v>0</v>
      </c>
      <c r="S183" s="223" t="str">
        <f t="shared" si="154"/>
        <v/>
      </c>
      <c r="T183" s="223" t="str">
        <f t="shared" si="154"/>
        <v/>
      </c>
      <c r="U183" s="223" t="str">
        <f t="shared" si="154"/>
        <v/>
      </c>
      <c r="V183" s="223" t="str">
        <f t="shared" si="154"/>
        <v/>
      </c>
      <c r="W183" s="223" t="str">
        <f t="shared" si="154"/>
        <v/>
      </c>
      <c r="X183" s="223" t="str">
        <f t="shared" si="154"/>
        <v/>
      </c>
      <c r="Y183" s="223" t="str">
        <f t="shared" si="154"/>
        <v/>
      </c>
      <c r="Z183" s="223" t="str">
        <f t="shared" si="154"/>
        <v/>
      </c>
      <c r="AA183" s="223" t="str">
        <f t="shared" si="154"/>
        <v/>
      </c>
      <c r="AB183" s="223" t="str">
        <f t="shared" si="154"/>
        <v/>
      </c>
      <c r="AC183" s="223" t="str">
        <f t="shared" si="154"/>
        <v/>
      </c>
      <c r="AD183" s="223" t="str">
        <f t="shared" si="154"/>
        <v/>
      </c>
      <c r="AE183" s="223" t="str">
        <f t="shared" si="154"/>
        <v/>
      </c>
      <c r="AF183" s="223" t="str">
        <f t="shared" si="154"/>
        <v/>
      </c>
      <c r="AG183" s="223" t="str">
        <f t="shared" si="154"/>
        <v/>
      </c>
    </row>
    <row r="184" spans="1:33" s="70" customFormat="1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t="shared" ref="D184:AG184" si="155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55"/>
        <v/>
      </c>
      <c r="F184" s="226" t="str">
        <f t="shared" si="155"/>
        <v/>
      </c>
      <c r="G184" s="226" t="str">
        <f t="shared" si="155"/>
        <v/>
      </c>
      <c r="H184" s="226" t="str">
        <f t="shared" si="155"/>
        <v/>
      </c>
      <c r="I184" s="226" t="str">
        <f t="shared" si="155"/>
        <v/>
      </c>
      <c r="J184" s="226" t="str">
        <f t="shared" si="155"/>
        <v/>
      </c>
      <c r="K184" s="226" t="str">
        <f t="shared" si="155"/>
        <v/>
      </c>
      <c r="L184" s="226" t="str">
        <f t="shared" si="155"/>
        <v/>
      </c>
      <c r="M184" s="226" t="str">
        <f t="shared" si="155"/>
        <v/>
      </c>
      <c r="N184" s="226" t="str">
        <f t="shared" si="155"/>
        <v/>
      </c>
      <c r="O184" s="226" t="str">
        <f t="shared" si="155"/>
        <v/>
      </c>
      <c r="P184" s="226" t="str">
        <f t="shared" si="155"/>
        <v/>
      </c>
      <c r="Q184" s="226" t="str">
        <f t="shared" si="155"/>
        <v/>
      </c>
      <c r="R184" s="226" t="str">
        <f t="shared" si="155"/>
        <v/>
      </c>
      <c r="S184" s="226" t="str">
        <f t="shared" si="155"/>
        <v/>
      </c>
      <c r="T184" s="226" t="str">
        <f t="shared" si="155"/>
        <v/>
      </c>
      <c r="U184" s="226" t="str">
        <f t="shared" si="155"/>
        <v/>
      </c>
      <c r="V184" s="226" t="str">
        <f t="shared" si="155"/>
        <v/>
      </c>
      <c r="W184" s="226" t="str">
        <f t="shared" si="155"/>
        <v/>
      </c>
      <c r="X184" s="226" t="str">
        <f t="shared" si="155"/>
        <v/>
      </c>
      <c r="Y184" s="226" t="str">
        <f t="shared" si="155"/>
        <v/>
      </c>
      <c r="Z184" s="226" t="str">
        <f t="shared" si="155"/>
        <v/>
      </c>
      <c r="AA184" s="226" t="str">
        <f t="shared" si="155"/>
        <v/>
      </c>
      <c r="AB184" s="226" t="str">
        <f t="shared" si="155"/>
        <v/>
      </c>
      <c r="AC184" s="226" t="str">
        <f t="shared" si="155"/>
        <v/>
      </c>
      <c r="AD184" s="226" t="str">
        <f t="shared" si="155"/>
        <v/>
      </c>
      <c r="AE184" s="226" t="str">
        <f t="shared" si="155"/>
        <v/>
      </c>
      <c r="AF184" s="226" t="str">
        <f t="shared" si="155"/>
        <v/>
      </c>
      <c r="AG184" s="226" t="str">
        <f t="shared" si="155"/>
        <v/>
      </c>
    </row>
    <row r="185" spans="1:33" s="69" customFormat="1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>
        <f t="shared" ref="D185:AG185" si="156">IF(G$79="","",SUM(D$183,D$184))</f>
        <v>0</v>
      </c>
      <c r="E185" s="229">
        <f t="shared" si="156"/>
        <v>0</v>
      </c>
      <c r="F185" s="229">
        <f t="shared" si="156"/>
        <v>0</v>
      </c>
      <c r="G185" s="229">
        <f t="shared" si="156"/>
        <v>0</v>
      </c>
      <c r="H185" s="229">
        <f t="shared" si="156"/>
        <v>0</v>
      </c>
      <c r="I185" s="229">
        <f t="shared" si="156"/>
        <v>0</v>
      </c>
      <c r="J185" s="229">
        <f t="shared" si="156"/>
        <v>0</v>
      </c>
      <c r="K185" s="229">
        <f t="shared" si="156"/>
        <v>0</v>
      </c>
      <c r="L185" s="229">
        <f t="shared" si="156"/>
        <v>0</v>
      </c>
      <c r="M185" s="229">
        <f t="shared" si="156"/>
        <v>0</v>
      </c>
      <c r="N185" s="229">
        <f t="shared" si="156"/>
        <v>0</v>
      </c>
      <c r="O185" s="229">
        <f t="shared" si="156"/>
        <v>0</v>
      </c>
      <c r="P185" s="229">
        <f t="shared" si="156"/>
        <v>0</v>
      </c>
      <c r="Q185" s="229">
        <f t="shared" si="156"/>
        <v>0</v>
      </c>
      <c r="R185" s="229">
        <f t="shared" si="156"/>
        <v>0</v>
      </c>
      <c r="S185" s="229" t="str">
        <f t="shared" si="156"/>
        <v/>
      </c>
      <c r="T185" s="229" t="str">
        <f t="shared" si="156"/>
        <v/>
      </c>
      <c r="U185" s="229" t="str">
        <f t="shared" si="156"/>
        <v/>
      </c>
      <c r="V185" s="229" t="str">
        <f t="shared" si="156"/>
        <v/>
      </c>
      <c r="W185" s="229" t="str">
        <f t="shared" si="156"/>
        <v/>
      </c>
      <c r="X185" s="229" t="str">
        <f t="shared" si="156"/>
        <v/>
      </c>
      <c r="Y185" s="229" t="str">
        <f t="shared" si="156"/>
        <v/>
      </c>
      <c r="Z185" s="229" t="str">
        <f t="shared" si="156"/>
        <v/>
      </c>
      <c r="AA185" s="229" t="str">
        <f t="shared" si="156"/>
        <v/>
      </c>
      <c r="AB185" s="229" t="str">
        <f t="shared" si="156"/>
        <v/>
      </c>
      <c r="AC185" s="229" t="str">
        <f t="shared" si="156"/>
        <v/>
      </c>
      <c r="AD185" s="229" t="str">
        <f t="shared" si="156"/>
        <v/>
      </c>
      <c r="AE185" s="229" t="str">
        <f t="shared" si="156"/>
        <v/>
      </c>
      <c r="AF185" s="229" t="str">
        <f t="shared" si="156"/>
        <v/>
      </c>
      <c r="AG185" s="229" t="str">
        <f t="shared" si="156"/>
        <v/>
      </c>
    </row>
    <row r="186" spans="1:33" s="70" customFormat="1">
      <c r="A186" s="224" t="s">
        <v>111</v>
      </c>
      <c r="B186" s="225" t="s">
        <v>119</v>
      </c>
      <c r="C186" s="249">
        <f>$C$126</f>
        <v>0</v>
      </c>
      <c r="D186" s="226" t="str">
        <f t="shared" ref="D186:AG186" si="157">IF(G$79="","",G$126)</f>
        <v/>
      </c>
      <c r="E186" s="226" t="str">
        <f t="shared" si="157"/>
        <v/>
      </c>
      <c r="F186" s="226" t="str">
        <f t="shared" si="157"/>
        <v/>
      </c>
      <c r="G186" s="226" t="str">
        <f t="shared" si="157"/>
        <v/>
      </c>
      <c r="H186" s="226" t="str">
        <f t="shared" si="157"/>
        <v/>
      </c>
      <c r="I186" s="226" t="str">
        <f t="shared" si="157"/>
        <v/>
      </c>
      <c r="J186" s="226" t="str">
        <f t="shared" si="157"/>
        <v/>
      </c>
      <c r="K186" s="226" t="str">
        <f t="shared" si="157"/>
        <v/>
      </c>
      <c r="L186" s="226" t="str">
        <f t="shared" si="157"/>
        <v/>
      </c>
      <c r="M186" s="226" t="str">
        <f t="shared" si="157"/>
        <v/>
      </c>
      <c r="N186" s="226" t="str">
        <f t="shared" si="157"/>
        <v/>
      </c>
      <c r="O186" s="226" t="str">
        <f t="shared" si="157"/>
        <v/>
      </c>
      <c r="P186" s="226" t="str">
        <f t="shared" si="157"/>
        <v/>
      </c>
      <c r="Q186" s="226" t="str">
        <f t="shared" si="157"/>
        <v/>
      </c>
      <c r="R186" s="226" t="str">
        <f t="shared" si="157"/>
        <v/>
      </c>
      <c r="S186" s="226" t="str">
        <f t="shared" si="157"/>
        <v/>
      </c>
      <c r="T186" s="226" t="str">
        <f t="shared" si="157"/>
        <v/>
      </c>
      <c r="U186" s="226" t="str">
        <f t="shared" si="157"/>
        <v/>
      </c>
      <c r="V186" s="226" t="str">
        <f t="shared" si="157"/>
        <v/>
      </c>
      <c r="W186" s="226" t="str">
        <f t="shared" si="157"/>
        <v/>
      </c>
      <c r="X186" s="226" t="str">
        <f t="shared" si="157"/>
        <v/>
      </c>
      <c r="Y186" s="226" t="str">
        <f t="shared" si="157"/>
        <v/>
      </c>
      <c r="Z186" s="226" t="str">
        <f t="shared" si="157"/>
        <v/>
      </c>
      <c r="AA186" s="226" t="str">
        <f t="shared" si="157"/>
        <v/>
      </c>
      <c r="AB186" s="226" t="str">
        <f t="shared" si="157"/>
        <v/>
      </c>
      <c r="AC186" s="226" t="str">
        <f t="shared" si="157"/>
        <v/>
      </c>
      <c r="AD186" s="226" t="str">
        <f t="shared" si="157"/>
        <v/>
      </c>
      <c r="AE186" s="226" t="str">
        <f t="shared" si="157"/>
        <v/>
      </c>
      <c r="AF186" s="226" t="str">
        <f t="shared" si="157"/>
        <v/>
      </c>
      <c r="AG186" s="226" t="str">
        <f t="shared" si="157"/>
        <v/>
      </c>
    </row>
    <row r="187" spans="1:33" s="253" customFormat="1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>
        <f t="shared" ref="D187:AG187" si="158">IF(G$79="","",SUM(D$177,D$180,D$185,D$186))</f>
        <v>0</v>
      </c>
      <c r="E187" s="252">
        <f t="shared" si="158"/>
        <v>0</v>
      </c>
      <c r="F187" s="252">
        <f t="shared" si="158"/>
        <v>0</v>
      </c>
      <c r="G187" s="252">
        <f t="shared" si="158"/>
        <v>0</v>
      </c>
      <c r="H187" s="252">
        <f t="shared" si="158"/>
        <v>0</v>
      </c>
      <c r="I187" s="252">
        <f t="shared" si="158"/>
        <v>0</v>
      </c>
      <c r="J187" s="252">
        <f t="shared" si="158"/>
        <v>0</v>
      </c>
      <c r="K187" s="252">
        <f t="shared" si="158"/>
        <v>0</v>
      </c>
      <c r="L187" s="252">
        <f t="shared" si="158"/>
        <v>0</v>
      </c>
      <c r="M187" s="252">
        <f t="shared" si="158"/>
        <v>0</v>
      </c>
      <c r="N187" s="252">
        <f t="shared" si="158"/>
        <v>0</v>
      </c>
      <c r="O187" s="252">
        <f t="shared" si="158"/>
        <v>0</v>
      </c>
      <c r="P187" s="252">
        <f t="shared" si="158"/>
        <v>0</v>
      </c>
      <c r="Q187" s="252">
        <f t="shared" si="158"/>
        <v>0</v>
      </c>
      <c r="R187" s="252">
        <f t="shared" si="158"/>
        <v>0</v>
      </c>
      <c r="S187" s="252" t="str">
        <f t="shared" si="158"/>
        <v/>
      </c>
      <c r="T187" s="252" t="str">
        <f t="shared" si="158"/>
        <v/>
      </c>
      <c r="U187" s="252" t="str">
        <f t="shared" si="158"/>
        <v/>
      </c>
      <c r="V187" s="252" t="str">
        <f t="shared" si="158"/>
        <v/>
      </c>
      <c r="W187" s="252" t="str">
        <f t="shared" si="158"/>
        <v/>
      </c>
      <c r="X187" s="252" t="str">
        <f t="shared" si="158"/>
        <v/>
      </c>
      <c r="Y187" s="252" t="str">
        <f t="shared" si="158"/>
        <v/>
      </c>
      <c r="Z187" s="252" t="str">
        <f t="shared" si="158"/>
        <v/>
      </c>
      <c r="AA187" s="252" t="str">
        <f t="shared" si="158"/>
        <v/>
      </c>
      <c r="AB187" s="252" t="str">
        <f t="shared" si="158"/>
        <v/>
      </c>
      <c r="AC187" s="252" t="str">
        <f t="shared" si="158"/>
        <v/>
      </c>
      <c r="AD187" s="252" t="str">
        <f t="shared" si="158"/>
        <v/>
      </c>
      <c r="AE187" s="252" t="str">
        <f t="shared" si="158"/>
        <v/>
      </c>
      <c r="AF187" s="252" t="str">
        <f t="shared" si="158"/>
        <v/>
      </c>
      <c r="AG187" s="252" t="str">
        <f t="shared" si="158"/>
        <v/>
      </c>
    </row>
    <row r="188" spans="1:33" s="253" customFormat="1">
      <c r="A188" s="254" t="s">
        <v>157</v>
      </c>
      <c r="B188" s="255" t="s">
        <v>158</v>
      </c>
      <c r="C188" s="256">
        <f>SUM($C$175,$C$178,$C$183,$C$186)</f>
        <v>0</v>
      </c>
      <c r="D188" s="256">
        <f t="shared" ref="D188:AG188" si="159">IF(G$79="","",SUM(D$175,D$178,D$183,D$186))</f>
        <v>0</v>
      </c>
      <c r="E188" s="256">
        <f t="shared" si="159"/>
        <v>0</v>
      </c>
      <c r="F188" s="256">
        <f t="shared" si="159"/>
        <v>0</v>
      </c>
      <c r="G188" s="256">
        <f t="shared" si="159"/>
        <v>0</v>
      </c>
      <c r="H188" s="256">
        <f t="shared" si="159"/>
        <v>0</v>
      </c>
      <c r="I188" s="256">
        <f t="shared" si="159"/>
        <v>0</v>
      </c>
      <c r="J188" s="256">
        <f t="shared" si="159"/>
        <v>0</v>
      </c>
      <c r="K188" s="256">
        <f t="shared" si="159"/>
        <v>0</v>
      </c>
      <c r="L188" s="256">
        <f t="shared" si="159"/>
        <v>0</v>
      </c>
      <c r="M188" s="256">
        <f t="shared" si="159"/>
        <v>0</v>
      </c>
      <c r="N188" s="256">
        <f t="shared" si="159"/>
        <v>0</v>
      </c>
      <c r="O188" s="256">
        <f t="shared" si="159"/>
        <v>0</v>
      </c>
      <c r="P188" s="256">
        <f t="shared" si="159"/>
        <v>0</v>
      </c>
      <c r="Q188" s="256">
        <f t="shared" si="159"/>
        <v>0</v>
      </c>
      <c r="R188" s="256">
        <f t="shared" si="159"/>
        <v>0</v>
      </c>
      <c r="S188" s="256" t="str">
        <f t="shared" si="159"/>
        <v/>
      </c>
      <c r="T188" s="256" t="str">
        <f t="shared" si="159"/>
        <v/>
      </c>
      <c r="U188" s="256" t="str">
        <f t="shared" si="159"/>
        <v/>
      </c>
      <c r="V188" s="256" t="str">
        <f t="shared" si="159"/>
        <v/>
      </c>
      <c r="W188" s="256" t="str">
        <f t="shared" si="159"/>
        <v/>
      </c>
      <c r="X188" s="256" t="str">
        <f t="shared" si="159"/>
        <v/>
      </c>
      <c r="Y188" s="256" t="str">
        <f t="shared" si="159"/>
        <v/>
      </c>
      <c r="Z188" s="256" t="str">
        <f t="shared" si="159"/>
        <v/>
      </c>
      <c r="AA188" s="256" t="str">
        <f t="shared" si="159"/>
        <v/>
      </c>
      <c r="AB188" s="256" t="str">
        <f t="shared" si="159"/>
        <v/>
      </c>
      <c r="AC188" s="256" t="str">
        <f t="shared" si="159"/>
        <v/>
      </c>
      <c r="AD188" s="256" t="str">
        <f t="shared" si="159"/>
        <v/>
      </c>
      <c r="AE188" s="256" t="str">
        <f t="shared" si="159"/>
        <v/>
      </c>
      <c r="AF188" s="256" t="str">
        <f t="shared" si="159"/>
        <v/>
      </c>
      <c r="AG188" s="256" t="str">
        <f t="shared" si="159"/>
        <v/>
      </c>
    </row>
    <row r="189" spans="1:33" s="75" customFormat="1">
      <c r="A189" s="392" t="s">
        <v>21</v>
      </c>
      <c r="B189" s="393" t="s">
        <v>120</v>
      </c>
      <c r="C189" s="394">
        <f>SUM($C$176,$C$179,$C$184)</f>
        <v>0</v>
      </c>
      <c r="D189" s="394">
        <f t="shared" ref="D189:AG189" si="160">IF(G$79="","",SUM(D$176,D$179,D$184))</f>
        <v>0</v>
      </c>
      <c r="E189" s="394">
        <f t="shared" si="160"/>
        <v>0</v>
      </c>
      <c r="F189" s="394">
        <f t="shared" si="160"/>
        <v>0</v>
      </c>
      <c r="G189" s="394">
        <f t="shared" si="160"/>
        <v>0</v>
      </c>
      <c r="H189" s="394">
        <f t="shared" si="160"/>
        <v>0</v>
      </c>
      <c r="I189" s="394">
        <f t="shared" si="160"/>
        <v>0</v>
      </c>
      <c r="J189" s="394">
        <f t="shared" si="160"/>
        <v>0</v>
      </c>
      <c r="K189" s="394">
        <f t="shared" si="160"/>
        <v>0</v>
      </c>
      <c r="L189" s="394">
        <f t="shared" si="160"/>
        <v>0</v>
      </c>
      <c r="M189" s="394">
        <f t="shared" si="160"/>
        <v>0</v>
      </c>
      <c r="N189" s="394">
        <f t="shared" si="160"/>
        <v>0</v>
      </c>
      <c r="O189" s="394">
        <f t="shared" si="160"/>
        <v>0</v>
      </c>
      <c r="P189" s="394">
        <f t="shared" si="160"/>
        <v>0</v>
      </c>
      <c r="Q189" s="394">
        <f t="shared" si="160"/>
        <v>0</v>
      </c>
      <c r="R189" s="394">
        <f t="shared" si="160"/>
        <v>0</v>
      </c>
      <c r="S189" s="394" t="str">
        <f t="shared" si="160"/>
        <v/>
      </c>
      <c r="T189" s="394" t="str">
        <f t="shared" si="160"/>
        <v/>
      </c>
      <c r="U189" s="394" t="str">
        <f t="shared" si="160"/>
        <v/>
      </c>
      <c r="V189" s="394" t="str">
        <f t="shared" si="160"/>
        <v/>
      </c>
      <c r="W189" s="394" t="str">
        <f t="shared" si="160"/>
        <v/>
      </c>
      <c r="X189" s="394" t="str">
        <f t="shared" si="160"/>
        <v/>
      </c>
      <c r="Y189" s="394" t="str">
        <f t="shared" si="160"/>
        <v/>
      </c>
      <c r="Z189" s="394" t="str">
        <f t="shared" si="160"/>
        <v/>
      </c>
      <c r="AA189" s="394" t="str">
        <f t="shared" si="160"/>
        <v/>
      </c>
      <c r="AB189" s="394" t="str">
        <f t="shared" si="160"/>
        <v/>
      </c>
      <c r="AC189" s="394" t="str">
        <f t="shared" si="160"/>
        <v/>
      </c>
      <c r="AD189" s="394" t="str">
        <f t="shared" si="160"/>
        <v/>
      </c>
      <c r="AE189" s="394" t="str">
        <f t="shared" si="160"/>
        <v/>
      </c>
      <c r="AF189" s="394" t="str">
        <f t="shared" si="160"/>
        <v/>
      </c>
      <c r="AG189" s="394" t="str">
        <f t="shared" si="160"/>
        <v/>
      </c>
    </row>
    <row r="190" spans="1:33" s="363" customFormat="1" ht="19.5" customHeight="1">
      <c r="A190" s="362"/>
      <c r="B190" s="363" t="s">
        <v>122</v>
      </c>
    </row>
    <row r="191" spans="1:33" s="3" customFormat="1">
      <c r="A191" s="640" t="s">
        <v>10</v>
      </c>
      <c r="B191" s="642" t="s">
        <v>205</v>
      </c>
      <c r="C191" s="644" t="s">
        <v>59</v>
      </c>
      <c r="D191" s="385" t="str">
        <f t="shared" ref="D191:AG191" si="161">IF(G$79="","",G$79)</f>
        <v>Faza oper.</v>
      </c>
      <c r="E191" s="385" t="str">
        <f t="shared" si="161"/>
        <v>Faza oper.</v>
      </c>
      <c r="F191" s="385" t="str">
        <f t="shared" si="161"/>
        <v>Faza oper.</v>
      </c>
      <c r="G191" s="385" t="str">
        <f t="shared" si="161"/>
        <v>Faza oper.</v>
      </c>
      <c r="H191" s="385" t="str">
        <f t="shared" si="161"/>
        <v>Faza oper.</v>
      </c>
      <c r="I191" s="385" t="str">
        <f t="shared" si="161"/>
        <v>Faza oper.</v>
      </c>
      <c r="J191" s="385" t="str">
        <f t="shared" si="161"/>
        <v>Faza oper.</v>
      </c>
      <c r="K191" s="385" t="str">
        <f t="shared" si="161"/>
        <v>Faza oper.</v>
      </c>
      <c r="L191" s="385" t="str">
        <f t="shared" si="161"/>
        <v>Faza oper.</v>
      </c>
      <c r="M191" s="385" t="str">
        <f t="shared" si="161"/>
        <v>Faza oper.</v>
      </c>
      <c r="N191" s="385" t="str">
        <f t="shared" si="161"/>
        <v>Faza oper.</v>
      </c>
      <c r="O191" s="385" t="str">
        <f t="shared" si="161"/>
        <v>Faza oper.</v>
      </c>
      <c r="P191" s="385" t="str">
        <f t="shared" si="161"/>
        <v>Faza oper.</v>
      </c>
      <c r="Q191" s="385" t="str">
        <f t="shared" si="161"/>
        <v>Faza oper.</v>
      </c>
      <c r="R191" s="385" t="str">
        <f t="shared" si="161"/>
        <v>Faza oper.</v>
      </c>
      <c r="S191" s="385" t="str">
        <f t="shared" si="161"/>
        <v/>
      </c>
      <c r="T191" s="385" t="str">
        <f t="shared" si="161"/>
        <v/>
      </c>
      <c r="U191" s="385" t="str">
        <f t="shared" si="161"/>
        <v/>
      </c>
      <c r="V191" s="385" t="str">
        <f t="shared" si="161"/>
        <v/>
      </c>
      <c r="W191" s="385" t="str">
        <f t="shared" si="161"/>
        <v/>
      </c>
      <c r="X191" s="385" t="str">
        <f t="shared" si="161"/>
        <v/>
      </c>
      <c r="Y191" s="385" t="str">
        <f t="shared" si="161"/>
        <v/>
      </c>
      <c r="Z191" s="385" t="str">
        <f t="shared" si="161"/>
        <v/>
      </c>
      <c r="AA191" s="385" t="str">
        <f t="shared" si="161"/>
        <v/>
      </c>
      <c r="AB191" s="385" t="str">
        <f t="shared" si="161"/>
        <v/>
      </c>
      <c r="AC191" s="385" t="str">
        <f t="shared" si="161"/>
        <v/>
      </c>
      <c r="AD191" s="385" t="str">
        <f t="shared" si="161"/>
        <v/>
      </c>
      <c r="AE191" s="385" t="str">
        <f t="shared" si="161"/>
        <v/>
      </c>
      <c r="AF191" s="385" t="str">
        <f t="shared" si="161"/>
        <v/>
      </c>
      <c r="AG191" s="385" t="str">
        <f t="shared" si="161"/>
        <v/>
      </c>
    </row>
    <row r="192" spans="1:33" s="3" customFormat="1">
      <c r="A192" s="641"/>
      <c r="B192" s="643"/>
      <c r="C192" s="645"/>
      <c r="D192" s="33">
        <f t="shared" ref="D192:AG192" si="162">IF(G$80="","",G$80)</f>
        <v>2016</v>
      </c>
      <c r="E192" s="33">
        <f t="shared" si="162"/>
        <v>2017</v>
      </c>
      <c r="F192" s="33">
        <f t="shared" si="162"/>
        <v>2018</v>
      </c>
      <c r="G192" s="33">
        <f t="shared" si="162"/>
        <v>2019</v>
      </c>
      <c r="H192" s="33">
        <f t="shared" si="162"/>
        <v>2020</v>
      </c>
      <c r="I192" s="33">
        <f t="shared" si="162"/>
        <v>2021</v>
      </c>
      <c r="J192" s="33">
        <f t="shared" si="162"/>
        <v>2022</v>
      </c>
      <c r="K192" s="33">
        <f t="shared" si="162"/>
        <v>2023</v>
      </c>
      <c r="L192" s="33">
        <f t="shared" si="162"/>
        <v>2024</v>
      </c>
      <c r="M192" s="33">
        <f t="shared" si="162"/>
        <v>2025</v>
      </c>
      <c r="N192" s="33">
        <f t="shared" si="162"/>
        <v>2026</v>
      </c>
      <c r="O192" s="33">
        <f t="shared" si="162"/>
        <v>2027</v>
      </c>
      <c r="P192" s="33">
        <f t="shared" si="162"/>
        <v>2028</v>
      </c>
      <c r="Q192" s="33">
        <f t="shared" si="162"/>
        <v>2029</v>
      </c>
      <c r="R192" s="33">
        <f t="shared" si="162"/>
        <v>2030</v>
      </c>
      <c r="S192" s="33" t="str">
        <f t="shared" si="162"/>
        <v/>
      </c>
      <c r="T192" s="33" t="str">
        <f t="shared" si="162"/>
        <v/>
      </c>
      <c r="U192" s="33" t="str">
        <f t="shared" si="162"/>
        <v/>
      </c>
      <c r="V192" s="33" t="str">
        <f t="shared" si="162"/>
        <v/>
      </c>
      <c r="W192" s="33" t="str">
        <f t="shared" si="162"/>
        <v/>
      </c>
      <c r="X192" s="33" t="str">
        <f t="shared" si="162"/>
        <v/>
      </c>
      <c r="Y192" s="33" t="str">
        <f t="shared" si="162"/>
        <v/>
      </c>
      <c r="Z192" s="33" t="str">
        <f t="shared" si="162"/>
        <v/>
      </c>
      <c r="AA192" s="33" t="str">
        <f t="shared" si="162"/>
        <v/>
      </c>
      <c r="AB192" s="33" t="str">
        <f t="shared" si="162"/>
        <v/>
      </c>
      <c r="AC192" s="33" t="str">
        <f t="shared" si="162"/>
        <v/>
      </c>
      <c r="AD192" s="33" t="str">
        <f t="shared" si="162"/>
        <v/>
      </c>
      <c r="AE192" s="33" t="str">
        <f t="shared" si="162"/>
        <v/>
      </c>
      <c r="AF192" s="33" t="str">
        <f t="shared" si="162"/>
        <v/>
      </c>
      <c r="AG192" s="33" t="str">
        <f t="shared" si="162"/>
        <v/>
      </c>
    </row>
    <row r="193" spans="1:33" s="70" customFormat="1">
      <c r="A193" s="81">
        <v>1</v>
      </c>
      <c r="B193" s="10" t="s">
        <v>449</v>
      </c>
      <c r="C193" s="257">
        <f>SUM(D193:AG193)</f>
        <v>0</v>
      </c>
      <c r="D193" s="84" t="str">
        <f>IF(Dane!D142="","",Dane!D142)</f>
        <v/>
      </c>
      <c r="E193" s="389" t="str">
        <f>IF(Dane!E142="","",Dane!E142)</f>
        <v/>
      </c>
      <c r="F193" s="389" t="str">
        <f>IF(Dane!F142="","",Dane!F142)</f>
        <v/>
      </c>
      <c r="G193" s="389" t="str">
        <f>IF(Dane!G142="","",Dane!G142)</f>
        <v/>
      </c>
      <c r="H193" s="389" t="str">
        <f>IF(Dane!H142="","",Dane!H142)</f>
        <v/>
      </c>
      <c r="I193" s="389" t="str">
        <f>IF(Dane!I142="","",Dane!I142)</f>
        <v/>
      </c>
      <c r="J193" s="389" t="str">
        <f>IF(Dane!J142="","",Dane!J142)</f>
        <v/>
      </c>
      <c r="K193" s="389" t="str">
        <f>IF(Dane!K142="","",Dane!K142)</f>
        <v/>
      </c>
      <c r="L193" s="389" t="str">
        <f>IF(Dane!L142="","",Dane!L142)</f>
        <v/>
      </c>
      <c r="M193" s="389" t="str">
        <f>IF(Dane!M142="","",Dane!M142)</f>
        <v/>
      </c>
      <c r="N193" s="389" t="str">
        <f>IF(Dane!N142="","",Dane!N142)</f>
        <v/>
      </c>
      <c r="O193" s="389" t="str">
        <f>IF(Dane!O142="","",Dane!O142)</f>
        <v/>
      </c>
      <c r="P193" s="389" t="str">
        <f>IF(Dane!P142="","",Dane!P142)</f>
        <v/>
      </c>
      <c r="Q193" s="389" t="str">
        <f>IF(Dane!Q142="","",Dane!Q142)</f>
        <v/>
      </c>
      <c r="R193" s="389" t="str">
        <f>IF(Dane!R142="","",Dane!R142)</f>
        <v/>
      </c>
      <c r="S193" s="389" t="str">
        <f>IF(Dane!S142="","",Dane!S142)</f>
        <v/>
      </c>
      <c r="T193" s="389" t="str">
        <f>IF(Dane!T142="","",Dane!T142)</f>
        <v/>
      </c>
      <c r="U193" s="389" t="str">
        <f>IF(Dane!U142="","",Dane!U142)</f>
        <v/>
      </c>
      <c r="V193" s="389" t="str">
        <f>IF(Dane!V142="","",Dane!V142)</f>
        <v/>
      </c>
      <c r="W193" s="389" t="str">
        <f>IF(Dane!W142="","",Dane!W142)</f>
        <v/>
      </c>
      <c r="X193" s="389" t="str">
        <f>IF(Dane!X142="","",Dane!X142)</f>
        <v/>
      </c>
      <c r="Y193" s="389" t="str">
        <f>IF(Dane!Y142="","",Dane!Y142)</f>
        <v/>
      </c>
      <c r="Z193" s="389" t="str">
        <f>IF(Dane!Z142="","",Dane!Z142)</f>
        <v/>
      </c>
      <c r="AA193" s="389" t="str">
        <f>IF(Dane!AA142="","",Dane!AA142)</f>
        <v/>
      </c>
      <c r="AB193" s="389" t="str">
        <f>IF(Dane!AB142="","",Dane!AB142)</f>
        <v/>
      </c>
      <c r="AC193" s="389" t="str">
        <f>IF(Dane!AC142="","",Dane!AC142)</f>
        <v/>
      </c>
      <c r="AD193" s="389" t="str">
        <f>IF(Dane!AD142="","",Dane!AD142)</f>
        <v/>
      </c>
      <c r="AE193" s="389" t="str">
        <f>IF(Dane!AE142="","",Dane!AE142)</f>
        <v/>
      </c>
      <c r="AF193" s="389" t="str">
        <f>IF(Dane!AF142="","",Dane!AF142)</f>
        <v/>
      </c>
      <c r="AG193" s="389" t="str">
        <f>IF(Dane!AG142="","",Dane!AG142)</f>
        <v/>
      </c>
    </row>
    <row r="194" spans="1:33" s="70" customFormat="1">
      <c r="A194" s="85">
        <v>2</v>
      </c>
      <c r="B194" s="24" t="s">
        <v>450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>
      <c r="A195" s="85">
        <v>3</v>
      </c>
      <c r="B195" s="24" t="s">
        <v>451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33" s="374" customFormat="1" ht="24" customHeight="1">
      <c r="A196" s="373" t="s">
        <v>132</v>
      </c>
      <c r="B196" s="374" t="s">
        <v>133</v>
      </c>
    </row>
    <row r="197" spans="1:33" s="396" customFormat="1" ht="19.5" customHeight="1">
      <c r="A197" s="395" t="s">
        <v>22</v>
      </c>
      <c r="B197" s="396" t="s">
        <v>97</v>
      </c>
    </row>
    <row r="198" spans="1:33" s="8" customFormat="1">
      <c r="A198" s="640" t="s">
        <v>10</v>
      </c>
      <c r="B198" s="642" t="s">
        <v>206</v>
      </c>
      <c r="C198" s="644" t="s">
        <v>0</v>
      </c>
      <c r="D198" s="385" t="str">
        <f t="shared" ref="D198:AG198" si="163">IF(G$79="","",G$79)</f>
        <v>Faza oper.</v>
      </c>
      <c r="E198" s="385" t="str">
        <f t="shared" si="163"/>
        <v>Faza oper.</v>
      </c>
      <c r="F198" s="385" t="str">
        <f t="shared" si="163"/>
        <v>Faza oper.</v>
      </c>
      <c r="G198" s="385" t="str">
        <f t="shared" si="163"/>
        <v>Faza oper.</v>
      </c>
      <c r="H198" s="385" t="str">
        <f t="shared" si="163"/>
        <v>Faza oper.</v>
      </c>
      <c r="I198" s="385" t="str">
        <f t="shared" si="163"/>
        <v>Faza oper.</v>
      </c>
      <c r="J198" s="385" t="str">
        <f t="shared" si="163"/>
        <v>Faza oper.</v>
      </c>
      <c r="K198" s="385" t="str">
        <f t="shared" si="163"/>
        <v>Faza oper.</v>
      </c>
      <c r="L198" s="385" t="str">
        <f t="shared" si="163"/>
        <v>Faza oper.</v>
      </c>
      <c r="M198" s="385" t="str">
        <f t="shared" si="163"/>
        <v>Faza oper.</v>
      </c>
      <c r="N198" s="385" t="str">
        <f t="shared" si="163"/>
        <v>Faza oper.</v>
      </c>
      <c r="O198" s="385" t="str">
        <f t="shared" si="163"/>
        <v>Faza oper.</v>
      </c>
      <c r="P198" s="385" t="str">
        <f t="shared" si="163"/>
        <v>Faza oper.</v>
      </c>
      <c r="Q198" s="385" t="str">
        <f t="shared" si="163"/>
        <v>Faza oper.</v>
      </c>
      <c r="R198" s="385" t="str">
        <f t="shared" si="163"/>
        <v>Faza oper.</v>
      </c>
      <c r="S198" s="385" t="str">
        <f t="shared" si="163"/>
        <v/>
      </c>
      <c r="T198" s="385" t="str">
        <f t="shared" si="163"/>
        <v/>
      </c>
      <c r="U198" s="385" t="str">
        <f t="shared" si="163"/>
        <v/>
      </c>
      <c r="V198" s="385" t="str">
        <f t="shared" si="163"/>
        <v/>
      </c>
      <c r="W198" s="385" t="str">
        <f t="shared" si="163"/>
        <v/>
      </c>
      <c r="X198" s="385" t="str">
        <f t="shared" si="163"/>
        <v/>
      </c>
      <c r="Y198" s="385" t="str">
        <f t="shared" si="163"/>
        <v/>
      </c>
      <c r="Z198" s="385" t="str">
        <f t="shared" si="163"/>
        <v/>
      </c>
      <c r="AA198" s="385" t="str">
        <f t="shared" si="163"/>
        <v/>
      </c>
      <c r="AB198" s="385" t="str">
        <f t="shared" si="163"/>
        <v/>
      </c>
      <c r="AC198" s="385" t="str">
        <f t="shared" si="163"/>
        <v/>
      </c>
      <c r="AD198" s="385" t="str">
        <f t="shared" si="163"/>
        <v/>
      </c>
      <c r="AE198" s="385" t="str">
        <f t="shared" si="163"/>
        <v/>
      </c>
      <c r="AF198" s="385" t="str">
        <f t="shared" si="163"/>
        <v/>
      </c>
      <c r="AG198" s="385" t="str">
        <f t="shared" si="163"/>
        <v/>
      </c>
    </row>
    <row r="199" spans="1:33" s="8" customFormat="1">
      <c r="A199" s="641"/>
      <c r="B199" s="643"/>
      <c r="C199" s="645"/>
      <c r="D199" s="33">
        <f t="shared" ref="D199:AG199" si="164">IF(G$80="","",G$80)</f>
        <v>2016</v>
      </c>
      <c r="E199" s="33">
        <f t="shared" si="164"/>
        <v>2017</v>
      </c>
      <c r="F199" s="33">
        <f t="shared" si="164"/>
        <v>2018</v>
      </c>
      <c r="G199" s="33">
        <f t="shared" si="164"/>
        <v>2019</v>
      </c>
      <c r="H199" s="33">
        <f t="shared" si="164"/>
        <v>2020</v>
      </c>
      <c r="I199" s="33">
        <f t="shared" si="164"/>
        <v>2021</v>
      </c>
      <c r="J199" s="33">
        <f t="shared" si="164"/>
        <v>2022</v>
      </c>
      <c r="K199" s="33">
        <f t="shared" si="164"/>
        <v>2023</v>
      </c>
      <c r="L199" s="33">
        <f t="shared" si="164"/>
        <v>2024</v>
      </c>
      <c r="M199" s="33">
        <f t="shared" si="164"/>
        <v>2025</v>
      </c>
      <c r="N199" s="33">
        <f t="shared" si="164"/>
        <v>2026</v>
      </c>
      <c r="O199" s="33">
        <f t="shared" si="164"/>
        <v>2027</v>
      </c>
      <c r="P199" s="33">
        <f t="shared" si="164"/>
        <v>2028</v>
      </c>
      <c r="Q199" s="33">
        <f t="shared" si="164"/>
        <v>2029</v>
      </c>
      <c r="R199" s="33">
        <f t="shared" si="164"/>
        <v>2030</v>
      </c>
      <c r="S199" s="33" t="str">
        <f t="shared" si="164"/>
        <v/>
      </c>
      <c r="T199" s="33" t="str">
        <f t="shared" si="164"/>
        <v/>
      </c>
      <c r="U199" s="33" t="str">
        <f t="shared" si="164"/>
        <v/>
      </c>
      <c r="V199" s="33" t="str">
        <f t="shared" si="164"/>
        <v/>
      </c>
      <c r="W199" s="33" t="str">
        <f t="shared" si="164"/>
        <v/>
      </c>
      <c r="X199" s="33" t="str">
        <f t="shared" si="164"/>
        <v/>
      </c>
      <c r="Y199" s="33" t="str">
        <f t="shared" si="164"/>
        <v/>
      </c>
      <c r="Z199" s="33" t="str">
        <f t="shared" si="164"/>
        <v/>
      </c>
      <c r="AA199" s="33" t="str">
        <f t="shared" si="164"/>
        <v/>
      </c>
      <c r="AB199" s="33" t="str">
        <f t="shared" si="164"/>
        <v/>
      </c>
      <c r="AC199" s="33" t="str">
        <f t="shared" si="164"/>
        <v/>
      </c>
      <c r="AD199" s="33" t="str">
        <f t="shared" si="164"/>
        <v/>
      </c>
      <c r="AE199" s="33" t="str">
        <f t="shared" si="164"/>
        <v/>
      </c>
      <c r="AF199" s="33" t="str">
        <f t="shared" si="164"/>
        <v/>
      </c>
      <c r="AG199" s="33" t="str">
        <f t="shared" si="164"/>
        <v/>
      </c>
    </row>
    <row r="200" spans="1:33" s="69" customFormat="1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>
      <c r="A208" s="261" t="s">
        <v>175</v>
      </c>
      <c r="B208" s="262" t="s">
        <v>178</v>
      </c>
      <c r="C208" s="263" t="s">
        <v>1</v>
      </c>
      <c r="D208" s="525" t="str">
        <f>IF(Dane!D157="","",Dane!D157)</f>
        <v/>
      </c>
      <c r="E208" s="525" t="str">
        <f>IF(Dane!E157="","",Dane!E157)</f>
        <v/>
      </c>
      <c r="F208" s="525" t="str">
        <f>IF(Dane!F157="","",Dane!F157)</f>
        <v/>
      </c>
      <c r="G208" s="525" t="str">
        <f>IF(Dane!G157="","",Dane!G157)</f>
        <v/>
      </c>
      <c r="H208" s="525" t="str">
        <f>IF(Dane!H157="","",Dane!H157)</f>
        <v/>
      </c>
      <c r="I208" s="525" t="str">
        <f>IF(Dane!I157="","",Dane!I157)</f>
        <v/>
      </c>
      <c r="J208" s="525" t="str">
        <f>IF(Dane!J157="","",Dane!J157)</f>
        <v/>
      </c>
      <c r="K208" s="525" t="str">
        <f>IF(Dane!K157="","",Dane!K157)</f>
        <v/>
      </c>
      <c r="L208" s="525" t="str">
        <f>IF(Dane!L157="","",Dane!L157)</f>
        <v/>
      </c>
      <c r="M208" s="525" t="str">
        <f>IF(Dane!M157="","",Dane!M157)</f>
        <v/>
      </c>
      <c r="N208" s="525" t="str">
        <f>IF(Dane!N157="","",Dane!N157)</f>
        <v/>
      </c>
      <c r="O208" s="525" t="str">
        <f>IF(Dane!O157="","",Dane!O157)</f>
        <v/>
      </c>
      <c r="P208" s="525" t="str">
        <f>IF(Dane!P157="","",Dane!P157)</f>
        <v/>
      </c>
      <c r="Q208" s="525" t="str">
        <f>IF(Dane!Q157="","",Dane!Q157)</f>
        <v/>
      </c>
      <c r="R208" s="525" t="str">
        <f>IF(Dane!R157="","",Dane!R157)</f>
        <v/>
      </c>
      <c r="S208" s="525" t="str">
        <f>IF(Dane!S157="","",Dane!S157)</f>
        <v/>
      </c>
      <c r="T208" s="525" t="str">
        <f>IF(Dane!T157="","",Dane!T157)</f>
        <v/>
      </c>
      <c r="U208" s="525" t="str">
        <f>IF(Dane!U157="","",Dane!U157)</f>
        <v/>
      </c>
      <c r="V208" s="525" t="str">
        <f>IF(Dane!V157="","",Dane!V157)</f>
        <v/>
      </c>
      <c r="W208" s="525" t="str">
        <f>IF(Dane!W157="","",Dane!W157)</f>
        <v/>
      </c>
      <c r="X208" s="525" t="str">
        <f>IF(Dane!X157="","",Dane!X157)</f>
        <v/>
      </c>
      <c r="Y208" s="525" t="str">
        <f>IF(Dane!Y157="","",Dane!Y157)</f>
        <v/>
      </c>
      <c r="Z208" s="525" t="str">
        <f>IF(Dane!Z157="","",Dane!Z157)</f>
        <v/>
      </c>
      <c r="AA208" s="525" t="str">
        <f>IF(Dane!AA157="","",Dane!AA157)</f>
        <v/>
      </c>
      <c r="AB208" s="525" t="str">
        <f>IF(Dane!AB157="","",Dane!AB157)</f>
        <v/>
      </c>
      <c r="AC208" s="525" t="str">
        <f>IF(Dane!AC157="","",Dane!AC157)</f>
        <v/>
      </c>
      <c r="AD208" s="525" t="str">
        <f>IF(Dane!AD157="","",Dane!AD157)</f>
        <v/>
      </c>
      <c r="AE208" s="525" t="str">
        <f>IF(Dane!AE157="","",Dane!AE157)</f>
        <v/>
      </c>
      <c r="AF208" s="525" t="str">
        <f>IF(Dane!AF157="","",Dane!AF157)</f>
        <v/>
      </c>
      <c r="AG208" s="525" t="str">
        <f>IF(Dane!AG157="","",Dane!AG157)</f>
        <v/>
      </c>
    </row>
    <row r="209" spans="1:33" s="75" customFormat="1">
      <c r="A209" s="120" t="s">
        <v>176</v>
      </c>
      <c r="B209" s="264" t="s">
        <v>177</v>
      </c>
      <c r="C209" s="121" t="s">
        <v>1</v>
      </c>
      <c r="D209" s="74" t="str">
        <f t="shared" ref="D209:AG209" si="165">IF(G$79="","",IF($D$17="Tak",SUM(D$208),IF($D$17="Nie",0,IF($D$17="Częściowo",SUM(D$208)*SUM($D$18),""))))</f>
        <v/>
      </c>
      <c r="E209" s="74" t="str">
        <f t="shared" si="165"/>
        <v/>
      </c>
      <c r="F209" s="74" t="str">
        <f t="shared" si="165"/>
        <v/>
      </c>
      <c r="G209" s="74" t="str">
        <f t="shared" si="165"/>
        <v/>
      </c>
      <c r="H209" s="74" t="str">
        <f t="shared" si="165"/>
        <v/>
      </c>
      <c r="I209" s="74" t="str">
        <f t="shared" si="165"/>
        <v/>
      </c>
      <c r="J209" s="74" t="str">
        <f t="shared" si="165"/>
        <v/>
      </c>
      <c r="K209" s="74" t="str">
        <f t="shared" si="165"/>
        <v/>
      </c>
      <c r="L209" s="74" t="str">
        <f t="shared" si="165"/>
        <v/>
      </c>
      <c r="M209" s="74" t="str">
        <f t="shared" si="165"/>
        <v/>
      </c>
      <c r="N209" s="74" t="str">
        <f t="shared" si="165"/>
        <v/>
      </c>
      <c r="O209" s="74" t="str">
        <f t="shared" si="165"/>
        <v/>
      </c>
      <c r="P209" s="74" t="str">
        <f t="shared" si="165"/>
        <v/>
      </c>
      <c r="Q209" s="74" t="str">
        <f t="shared" si="165"/>
        <v/>
      </c>
      <c r="R209" s="74" t="str">
        <f t="shared" si="165"/>
        <v/>
      </c>
      <c r="S209" s="74" t="str">
        <f t="shared" si="165"/>
        <v/>
      </c>
      <c r="T209" s="74" t="str">
        <f t="shared" si="165"/>
        <v/>
      </c>
      <c r="U209" s="74" t="str">
        <f t="shared" si="165"/>
        <v/>
      </c>
      <c r="V209" s="74" t="str">
        <f t="shared" si="165"/>
        <v/>
      </c>
      <c r="W209" s="74" t="str">
        <f t="shared" si="165"/>
        <v/>
      </c>
      <c r="X209" s="74" t="str">
        <f t="shared" si="165"/>
        <v/>
      </c>
      <c r="Y209" s="74" t="str">
        <f t="shared" si="165"/>
        <v/>
      </c>
      <c r="Z209" s="74" t="str">
        <f t="shared" si="165"/>
        <v/>
      </c>
      <c r="AA209" s="74" t="str">
        <f t="shared" si="165"/>
        <v/>
      </c>
      <c r="AB209" s="74" t="str">
        <f t="shared" si="165"/>
        <v/>
      </c>
      <c r="AC209" s="74" t="str">
        <f t="shared" si="165"/>
        <v/>
      </c>
      <c r="AD209" s="74" t="str">
        <f t="shared" si="165"/>
        <v/>
      </c>
      <c r="AE209" s="74" t="str">
        <f t="shared" si="165"/>
        <v/>
      </c>
      <c r="AF209" s="74" t="str">
        <f t="shared" si="165"/>
        <v/>
      </c>
      <c r="AG209" s="74" t="str">
        <f t="shared" si="165"/>
        <v/>
      </c>
    </row>
    <row r="210" spans="1:33" s="75" customFormat="1">
      <c r="A210" s="120">
        <v>10</v>
      </c>
      <c r="B210" s="264" t="s">
        <v>143</v>
      </c>
      <c r="C210" s="121" t="s">
        <v>1</v>
      </c>
      <c r="D210" s="132">
        <f>IF(G$79="","",SUM(D$204,D$205)*D$50)</f>
        <v>0</v>
      </c>
      <c r="E210" s="132">
        <f t="shared" ref="E210:AG210" si="166">IF(H$79="","",SUM(E$204,E$205)*E$50)</f>
        <v>0</v>
      </c>
      <c r="F210" s="132">
        <f t="shared" si="166"/>
        <v>0</v>
      </c>
      <c r="G210" s="132">
        <f t="shared" si="166"/>
        <v>0</v>
      </c>
      <c r="H210" s="132">
        <f t="shared" si="166"/>
        <v>0</v>
      </c>
      <c r="I210" s="132">
        <f t="shared" si="166"/>
        <v>0</v>
      </c>
      <c r="J210" s="132">
        <f t="shared" si="166"/>
        <v>0</v>
      </c>
      <c r="K210" s="132">
        <f t="shared" si="166"/>
        <v>0</v>
      </c>
      <c r="L210" s="132">
        <f t="shared" si="166"/>
        <v>0</v>
      </c>
      <c r="M210" s="132">
        <f t="shared" si="166"/>
        <v>0</v>
      </c>
      <c r="N210" s="132">
        <f t="shared" si="166"/>
        <v>0</v>
      </c>
      <c r="O210" s="132">
        <f t="shared" si="166"/>
        <v>0</v>
      </c>
      <c r="P210" s="132">
        <f t="shared" si="166"/>
        <v>0</v>
      </c>
      <c r="Q210" s="132">
        <f t="shared" si="166"/>
        <v>0</v>
      </c>
      <c r="R210" s="132">
        <f t="shared" si="166"/>
        <v>0</v>
      </c>
      <c r="S210" s="132" t="str">
        <f t="shared" si="166"/>
        <v/>
      </c>
      <c r="T210" s="132" t="str">
        <f t="shared" si="166"/>
        <v/>
      </c>
      <c r="U210" s="132" t="str">
        <f t="shared" si="166"/>
        <v/>
      </c>
      <c r="V210" s="132" t="str">
        <f t="shared" si="166"/>
        <v/>
      </c>
      <c r="W210" s="132" t="str">
        <f t="shared" si="166"/>
        <v/>
      </c>
      <c r="X210" s="132" t="str">
        <f t="shared" si="166"/>
        <v/>
      </c>
      <c r="Y210" s="132" t="str">
        <f t="shared" si="166"/>
        <v/>
      </c>
      <c r="Z210" s="132" t="str">
        <f t="shared" si="166"/>
        <v/>
      </c>
      <c r="AA210" s="132" t="str">
        <f t="shared" si="166"/>
        <v/>
      </c>
      <c r="AB210" s="132" t="str">
        <f t="shared" si="166"/>
        <v/>
      </c>
      <c r="AC210" s="132" t="str">
        <f t="shared" si="166"/>
        <v/>
      </c>
      <c r="AD210" s="132" t="str">
        <f t="shared" si="166"/>
        <v/>
      </c>
      <c r="AE210" s="132" t="str">
        <f t="shared" si="166"/>
        <v/>
      </c>
      <c r="AF210" s="132" t="str">
        <f t="shared" si="166"/>
        <v/>
      </c>
      <c r="AG210" s="132" t="str">
        <f t="shared" si="166"/>
        <v/>
      </c>
    </row>
    <row r="211" spans="1:33" s="253" customFormat="1">
      <c r="A211" s="45">
        <v>11</v>
      </c>
      <c r="B211" s="265" t="s">
        <v>173</v>
      </c>
      <c r="C211" s="148" t="s">
        <v>1</v>
      </c>
      <c r="D211" s="266">
        <f t="shared" ref="D211:AG211" si="167">IF(G$79="","",SUM(D$200:D$203,D$206:D$207,D$210)*(1+SUM($C$540)))</f>
        <v>0</v>
      </c>
      <c r="E211" s="266">
        <f t="shared" si="167"/>
        <v>0</v>
      </c>
      <c r="F211" s="266">
        <f t="shared" si="167"/>
        <v>0</v>
      </c>
      <c r="G211" s="266">
        <f t="shared" si="167"/>
        <v>0</v>
      </c>
      <c r="H211" s="266">
        <f t="shared" si="167"/>
        <v>0</v>
      </c>
      <c r="I211" s="266">
        <f t="shared" si="167"/>
        <v>0</v>
      </c>
      <c r="J211" s="266">
        <f t="shared" si="167"/>
        <v>0</v>
      </c>
      <c r="K211" s="266">
        <f t="shared" si="167"/>
        <v>0</v>
      </c>
      <c r="L211" s="266">
        <f t="shared" si="167"/>
        <v>0</v>
      </c>
      <c r="M211" s="266">
        <f t="shared" si="167"/>
        <v>0</v>
      </c>
      <c r="N211" s="266">
        <f t="shared" si="167"/>
        <v>0</v>
      </c>
      <c r="O211" s="266">
        <f t="shared" si="167"/>
        <v>0</v>
      </c>
      <c r="P211" s="266">
        <f t="shared" si="167"/>
        <v>0</v>
      </c>
      <c r="Q211" s="266">
        <f t="shared" si="167"/>
        <v>0</v>
      </c>
      <c r="R211" s="266">
        <f t="shared" si="167"/>
        <v>0</v>
      </c>
      <c r="S211" s="266" t="str">
        <f t="shared" si="167"/>
        <v/>
      </c>
      <c r="T211" s="266" t="str">
        <f t="shared" si="167"/>
        <v/>
      </c>
      <c r="U211" s="266" t="str">
        <f t="shared" si="167"/>
        <v/>
      </c>
      <c r="V211" s="266" t="str">
        <f t="shared" si="167"/>
        <v/>
      </c>
      <c r="W211" s="266" t="str">
        <f t="shared" si="167"/>
        <v/>
      </c>
      <c r="X211" s="266" t="str">
        <f t="shared" si="167"/>
        <v/>
      </c>
      <c r="Y211" s="266" t="str">
        <f t="shared" si="167"/>
        <v/>
      </c>
      <c r="Z211" s="266" t="str">
        <f t="shared" si="167"/>
        <v/>
      </c>
      <c r="AA211" s="266" t="str">
        <f t="shared" si="167"/>
        <v/>
      </c>
      <c r="AB211" s="266" t="str">
        <f t="shared" si="167"/>
        <v/>
      </c>
      <c r="AC211" s="266" t="str">
        <f t="shared" si="167"/>
        <v/>
      </c>
      <c r="AD211" s="266" t="str">
        <f t="shared" si="167"/>
        <v/>
      </c>
      <c r="AE211" s="266" t="str">
        <f t="shared" si="167"/>
        <v/>
      </c>
      <c r="AF211" s="266" t="str">
        <f t="shared" si="167"/>
        <v/>
      </c>
      <c r="AG211" s="266" t="str">
        <f t="shared" si="167"/>
        <v/>
      </c>
    </row>
    <row r="212" spans="1:33" s="269" customFormat="1">
      <c r="A212" s="397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398">
        <f t="shared" ref="D212:AG212" si="168">IF(G$79="","",SUM(D$211,D$209)*(1+SUM($C$540)))</f>
        <v>0</v>
      </c>
      <c r="E212" s="398">
        <f t="shared" si="168"/>
        <v>0</v>
      </c>
      <c r="F212" s="398">
        <f t="shared" si="168"/>
        <v>0</v>
      </c>
      <c r="G212" s="398">
        <f t="shared" si="168"/>
        <v>0</v>
      </c>
      <c r="H212" s="398">
        <f t="shared" si="168"/>
        <v>0</v>
      </c>
      <c r="I212" s="398">
        <f t="shared" si="168"/>
        <v>0</v>
      </c>
      <c r="J212" s="398">
        <f t="shared" si="168"/>
        <v>0</v>
      </c>
      <c r="K212" s="398">
        <f t="shared" si="168"/>
        <v>0</v>
      </c>
      <c r="L212" s="398">
        <f t="shared" si="168"/>
        <v>0</v>
      </c>
      <c r="M212" s="398">
        <f t="shared" si="168"/>
        <v>0</v>
      </c>
      <c r="N212" s="398">
        <f t="shared" si="168"/>
        <v>0</v>
      </c>
      <c r="O212" s="398">
        <f t="shared" si="168"/>
        <v>0</v>
      </c>
      <c r="P212" s="398">
        <f t="shared" si="168"/>
        <v>0</v>
      </c>
      <c r="Q212" s="398">
        <f t="shared" si="168"/>
        <v>0</v>
      </c>
      <c r="R212" s="398">
        <f t="shared" si="168"/>
        <v>0</v>
      </c>
      <c r="S212" s="398" t="str">
        <f t="shared" si="168"/>
        <v/>
      </c>
      <c r="T212" s="398" t="str">
        <f t="shared" si="168"/>
        <v/>
      </c>
      <c r="U212" s="398" t="str">
        <f t="shared" si="168"/>
        <v/>
      </c>
      <c r="V212" s="398" t="str">
        <f t="shared" si="168"/>
        <v/>
      </c>
      <c r="W212" s="398" t="str">
        <f t="shared" si="168"/>
        <v/>
      </c>
      <c r="X212" s="398" t="str">
        <f t="shared" si="168"/>
        <v/>
      </c>
      <c r="Y212" s="398" t="str">
        <f t="shared" si="168"/>
        <v/>
      </c>
      <c r="Z212" s="398" t="str">
        <f t="shared" si="168"/>
        <v/>
      </c>
      <c r="AA212" s="398" t="str">
        <f t="shared" si="168"/>
        <v/>
      </c>
      <c r="AB212" s="398" t="str">
        <f t="shared" si="168"/>
        <v/>
      </c>
      <c r="AC212" s="398" t="str">
        <f t="shared" si="168"/>
        <v/>
      </c>
      <c r="AD212" s="398" t="str">
        <f t="shared" si="168"/>
        <v/>
      </c>
      <c r="AE212" s="398" t="str">
        <f t="shared" si="168"/>
        <v/>
      </c>
      <c r="AF212" s="398" t="str">
        <f t="shared" si="168"/>
        <v/>
      </c>
      <c r="AG212" s="398" t="str">
        <f t="shared" si="168"/>
        <v/>
      </c>
    </row>
    <row r="213" spans="1:33" s="396" customFormat="1" ht="19.5" customHeight="1">
      <c r="A213" s="395"/>
      <c r="B213" s="396" t="s">
        <v>136</v>
      </c>
    </row>
    <row r="214" spans="1:33" s="8" customFormat="1">
      <c r="A214" s="640" t="s">
        <v>10</v>
      </c>
      <c r="B214" s="642" t="s">
        <v>207</v>
      </c>
      <c r="C214" s="644" t="s">
        <v>0</v>
      </c>
      <c r="D214" s="385" t="str">
        <f t="shared" ref="D214:AG214" si="169">IF(G$79="","",G$79)</f>
        <v>Faza oper.</v>
      </c>
      <c r="E214" s="385" t="str">
        <f t="shared" si="169"/>
        <v>Faza oper.</v>
      </c>
      <c r="F214" s="385" t="str">
        <f t="shared" si="169"/>
        <v>Faza oper.</v>
      </c>
      <c r="G214" s="385" t="str">
        <f t="shared" si="169"/>
        <v>Faza oper.</v>
      </c>
      <c r="H214" s="385" t="str">
        <f t="shared" si="169"/>
        <v>Faza oper.</v>
      </c>
      <c r="I214" s="385" t="str">
        <f t="shared" si="169"/>
        <v>Faza oper.</v>
      </c>
      <c r="J214" s="385" t="str">
        <f t="shared" si="169"/>
        <v>Faza oper.</v>
      </c>
      <c r="K214" s="385" t="str">
        <f t="shared" si="169"/>
        <v>Faza oper.</v>
      </c>
      <c r="L214" s="385" t="str">
        <f t="shared" si="169"/>
        <v>Faza oper.</v>
      </c>
      <c r="M214" s="385" t="str">
        <f t="shared" si="169"/>
        <v>Faza oper.</v>
      </c>
      <c r="N214" s="385" t="str">
        <f t="shared" si="169"/>
        <v>Faza oper.</v>
      </c>
      <c r="O214" s="385" t="str">
        <f t="shared" si="169"/>
        <v>Faza oper.</v>
      </c>
      <c r="P214" s="385" t="str">
        <f t="shared" si="169"/>
        <v>Faza oper.</v>
      </c>
      <c r="Q214" s="385" t="str">
        <f t="shared" si="169"/>
        <v>Faza oper.</v>
      </c>
      <c r="R214" s="385" t="str">
        <f t="shared" si="169"/>
        <v>Faza oper.</v>
      </c>
      <c r="S214" s="385" t="str">
        <f t="shared" si="169"/>
        <v/>
      </c>
      <c r="T214" s="385" t="str">
        <f t="shared" si="169"/>
        <v/>
      </c>
      <c r="U214" s="385" t="str">
        <f t="shared" si="169"/>
        <v/>
      </c>
      <c r="V214" s="385" t="str">
        <f t="shared" si="169"/>
        <v/>
      </c>
      <c r="W214" s="385" t="str">
        <f t="shared" si="169"/>
        <v/>
      </c>
      <c r="X214" s="385" t="str">
        <f t="shared" si="169"/>
        <v/>
      </c>
      <c r="Y214" s="385" t="str">
        <f t="shared" si="169"/>
        <v/>
      </c>
      <c r="Z214" s="385" t="str">
        <f t="shared" si="169"/>
        <v/>
      </c>
      <c r="AA214" s="385" t="str">
        <f t="shared" si="169"/>
        <v/>
      </c>
      <c r="AB214" s="385" t="str">
        <f t="shared" si="169"/>
        <v/>
      </c>
      <c r="AC214" s="385" t="str">
        <f t="shared" si="169"/>
        <v/>
      </c>
      <c r="AD214" s="385" t="str">
        <f t="shared" si="169"/>
        <v/>
      </c>
      <c r="AE214" s="385" t="str">
        <f t="shared" si="169"/>
        <v/>
      </c>
      <c r="AF214" s="385" t="str">
        <f t="shared" si="169"/>
        <v/>
      </c>
      <c r="AG214" s="385" t="str">
        <f t="shared" si="169"/>
        <v/>
      </c>
    </row>
    <row r="215" spans="1:33" s="8" customFormat="1">
      <c r="A215" s="641"/>
      <c r="B215" s="643"/>
      <c r="C215" s="645"/>
      <c r="D215" s="33">
        <f t="shared" ref="D215:AG215" si="170">IF(G$80="","",G$80)</f>
        <v>2016</v>
      </c>
      <c r="E215" s="33">
        <f t="shared" si="170"/>
        <v>2017</v>
      </c>
      <c r="F215" s="33">
        <f t="shared" si="170"/>
        <v>2018</v>
      </c>
      <c r="G215" s="33">
        <f t="shared" si="170"/>
        <v>2019</v>
      </c>
      <c r="H215" s="33">
        <f t="shared" si="170"/>
        <v>2020</v>
      </c>
      <c r="I215" s="33">
        <f t="shared" si="170"/>
        <v>2021</v>
      </c>
      <c r="J215" s="33">
        <f t="shared" si="170"/>
        <v>2022</v>
      </c>
      <c r="K215" s="33">
        <f t="shared" si="170"/>
        <v>2023</v>
      </c>
      <c r="L215" s="33">
        <f t="shared" si="170"/>
        <v>2024</v>
      </c>
      <c r="M215" s="33">
        <f t="shared" si="170"/>
        <v>2025</v>
      </c>
      <c r="N215" s="33">
        <f t="shared" si="170"/>
        <v>2026</v>
      </c>
      <c r="O215" s="33">
        <f t="shared" si="170"/>
        <v>2027</v>
      </c>
      <c r="P215" s="33">
        <f t="shared" si="170"/>
        <v>2028</v>
      </c>
      <c r="Q215" s="33">
        <f t="shared" si="170"/>
        <v>2029</v>
      </c>
      <c r="R215" s="33">
        <f t="shared" si="170"/>
        <v>2030</v>
      </c>
      <c r="S215" s="33" t="str">
        <f t="shared" si="170"/>
        <v/>
      </c>
      <c r="T215" s="33" t="str">
        <f t="shared" si="170"/>
        <v/>
      </c>
      <c r="U215" s="33" t="str">
        <f t="shared" si="170"/>
        <v/>
      </c>
      <c r="V215" s="33" t="str">
        <f t="shared" si="170"/>
        <v/>
      </c>
      <c r="W215" s="33" t="str">
        <f t="shared" si="170"/>
        <v/>
      </c>
      <c r="X215" s="33" t="str">
        <f t="shared" si="170"/>
        <v/>
      </c>
      <c r="Y215" s="33" t="str">
        <f t="shared" si="170"/>
        <v/>
      </c>
      <c r="Z215" s="33" t="str">
        <f t="shared" si="170"/>
        <v/>
      </c>
      <c r="AA215" s="33" t="str">
        <f t="shared" si="170"/>
        <v/>
      </c>
      <c r="AB215" s="33" t="str">
        <f t="shared" si="170"/>
        <v/>
      </c>
      <c r="AC215" s="33" t="str">
        <f t="shared" si="170"/>
        <v/>
      </c>
      <c r="AD215" s="33" t="str">
        <f t="shared" si="170"/>
        <v/>
      </c>
      <c r="AE215" s="33" t="str">
        <f t="shared" si="170"/>
        <v/>
      </c>
      <c r="AF215" s="33" t="str">
        <f t="shared" si="170"/>
        <v/>
      </c>
      <c r="AG215" s="33" t="str">
        <f t="shared" si="170"/>
        <v/>
      </c>
    </row>
    <row r="216" spans="1:33" s="69" customFormat="1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t="shared" ref="E216:AG216" si="171">IF(H$79="","",E$200)</f>
        <v/>
      </c>
      <c r="F216" s="84" t="str">
        <f t="shared" si="171"/>
        <v/>
      </c>
      <c r="G216" s="84" t="str">
        <f t="shared" si="171"/>
        <v/>
      </c>
      <c r="H216" s="84" t="str">
        <f t="shared" si="171"/>
        <v/>
      </c>
      <c r="I216" s="84" t="str">
        <f t="shared" si="171"/>
        <v/>
      </c>
      <c r="J216" s="84" t="str">
        <f t="shared" si="171"/>
        <v/>
      </c>
      <c r="K216" s="84" t="str">
        <f t="shared" si="171"/>
        <v/>
      </c>
      <c r="L216" s="84" t="str">
        <f t="shared" si="171"/>
        <v/>
      </c>
      <c r="M216" s="84" t="str">
        <f t="shared" si="171"/>
        <v/>
      </c>
      <c r="N216" s="84" t="str">
        <f t="shared" si="171"/>
        <v/>
      </c>
      <c r="O216" s="84" t="str">
        <f t="shared" si="171"/>
        <v/>
      </c>
      <c r="P216" s="84" t="str">
        <f t="shared" si="171"/>
        <v/>
      </c>
      <c r="Q216" s="84" t="str">
        <f t="shared" si="171"/>
        <v/>
      </c>
      <c r="R216" s="84" t="str">
        <f t="shared" si="171"/>
        <v/>
      </c>
      <c r="S216" s="84" t="str">
        <f t="shared" si="171"/>
        <v/>
      </c>
      <c r="T216" s="84" t="str">
        <f t="shared" si="171"/>
        <v/>
      </c>
      <c r="U216" s="84" t="str">
        <f t="shared" si="171"/>
        <v/>
      </c>
      <c r="V216" s="84" t="str">
        <f t="shared" si="171"/>
        <v/>
      </c>
      <c r="W216" s="84" t="str">
        <f t="shared" si="171"/>
        <v/>
      </c>
      <c r="X216" s="84" t="str">
        <f t="shared" si="171"/>
        <v/>
      </c>
      <c r="Y216" s="84" t="str">
        <f t="shared" si="171"/>
        <v/>
      </c>
      <c r="Z216" s="84" t="str">
        <f t="shared" si="171"/>
        <v/>
      </c>
      <c r="AA216" s="84" t="str">
        <f t="shared" si="171"/>
        <v/>
      </c>
      <c r="AB216" s="84" t="str">
        <f t="shared" si="171"/>
        <v/>
      </c>
      <c r="AC216" s="84" t="str">
        <f t="shared" si="171"/>
        <v/>
      </c>
      <c r="AD216" s="84" t="str">
        <f t="shared" si="171"/>
        <v/>
      </c>
      <c r="AE216" s="84" t="str">
        <f t="shared" si="171"/>
        <v/>
      </c>
      <c r="AF216" s="84" t="str">
        <f t="shared" si="171"/>
        <v/>
      </c>
      <c r="AG216" s="84" t="str">
        <f t="shared" si="171"/>
        <v/>
      </c>
    </row>
    <row r="217" spans="1:33" s="112" customFormat="1">
      <c r="A217" s="270" t="s">
        <v>11</v>
      </c>
      <c r="B217" s="271" t="s">
        <v>171</v>
      </c>
      <c r="C217" s="168" t="s">
        <v>1</v>
      </c>
      <c r="D217" s="272">
        <f t="shared" ref="D217:AG217" si="172">IF(G$79="","",SUM(AK$81:AK$100,AK$103:AK$122,AK$131:AK$150,AK$152:AK$171)*(1+SUM($C$537)))</f>
        <v>0</v>
      </c>
      <c r="E217" s="272">
        <f t="shared" si="172"/>
        <v>0</v>
      </c>
      <c r="F217" s="272">
        <f t="shared" si="172"/>
        <v>0</v>
      </c>
      <c r="G217" s="272">
        <f t="shared" si="172"/>
        <v>0</v>
      </c>
      <c r="H217" s="272">
        <f t="shared" si="172"/>
        <v>0</v>
      </c>
      <c r="I217" s="272">
        <f t="shared" si="172"/>
        <v>0</v>
      </c>
      <c r="J217" s="272">
        <f t="shared" si="172"/>
        <v>0</v>
      </c>
      <c r="K217" s="272">
        <f t="shared" si="172"/>
        <v>0</v>
      </c>
      <c r="L217" s="272">
        <f t="shared" si="172"/>
        <v>0</v>
      </c>
      <c r="M217" s="272">
        <f t="shared" si="172"/>
        <v>0</v>
      </c>
      <c r="N217" s="272">
        <f t="shared" si="172"/>
        <v>0</v>
      </c>
      <c r="O217" s="272">
        <f t="shared" si="172"/>
        <v>0</v>
      </c>
      <c r="P217" s="272">
        <f t="shared" si="172"/>
        <v>0</v>
      </c>
      <c r="Q217" s="272">
        <f t="shared" si="172"/>
        <v>0</v>
      </c>
      <c r="R217" s="272">
        <f t="shared" si="172"/>
        <v>0</v>
      </c>
      <c r="S217" s="272" t="str">
        <f t="shared" si="172"/>
        <v/>
      </c>
      <c r="T217" s="272" t="str">
        <f t="shared" si="172"/>
        <v/>
      </c>
      <c r="U217" s="272" t="str">
        <f t="shared" si="172"/>
        <v/>
      </c>
      <c r="V217" s="272" t="str">
        <f t="shared" si="172"/>
        <v/>
      </c>
      <c r="W217" s="272" t="str">
        <f t="shared" si="172"/>
        <v/>
      </c>
      <c r="X217" s="272" t="str">
        <f t="shared" si="172"/>
        <v/>
      </c>
      <c r="Y217" s="272" t="str">
        <f t="shared" si="172"/>
        <v/>
      </c>
      <c r="Z217" s="272" t="str">
        <f t="shared" si="172"/>
        <v/>
      </c>
      <c r="AA217" s="272" t="str">
        <f t="shared" si="172"/>
        <v/>
      </c>
      <c r="AB217" s="272" t="str">
        <f t="shared" si="172"/>
        <v/>
      </c>
      <c r="AC217" s="272" t="str">
        <f t="shared" si="172"/>
        <v/>
      </c>
      <c r="AD217" s="272" t="str">
        <f t="shared" si="172"/>
        <v/>
      </c>
      <c r="AE217" s="272" t="str">
        <f t="shared" si="172"/>
        <v/>
      </c>
      <c r="AF217" s="272" t="str">
        <f t="shared" si="172"/>
        <v/>
      </c>
      <c r="AG217" s="272" t="str">
        <f t="shared" si="172"/>
        <v/>
      </c>
    </row>
    <row r="218" spans="1:33" s="112" customFormat="1">
      <c r="A218" s="270" t="s">
        <v>12</v>
      </c>
      <c r="B218" s="271" t="s">
        <v>172</v>
      </c>
      <c r="C218" s="168" t="s">
        <v>1</v>
      </c>
      <c r="D218" s="272" t="str">
        <f t="shared" ref="D218:AG218" si="173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3"/>
        <v/>
      </c>
      <c r="F218" s="272" t="str">
        <f t="shared" si="173"/>
        <v/>
      </c>
      <c r="G218" s="272" t="str">
        <f t="shared" si="173"/>
        <v/>
      </c>
      <c r="H218" s="272" t="str">
        <f t="shared" si="173"/>
        <v/>
      </c>
      <c r="I218" s="272" t="str">
        <f t="shared" si="173"/>
        <v/>
      </c>
      <c r="J218" s="272" t="str">
        <f t="shared" si="173"/>
        <v/>
      </c>
      <c r="K218" s="272" t="str">
        <f t="shared" si="173"/>
        <v/>
      </c>
      <c r="L218" s="272" t="str">
        <f t="shared" si="173"/>
        <v/>
      </c>
      <c r="M218" s="272" t="str">
        <f t="shared" si="173"/>
        <v/>
      </c>
      <c r="N218" s="272" t="str">
        <f t="shared" si="173"/>
        <v/>
      </c>
      <c r="O218" s="272" t="str">
        <f t="shared" si="173"/>
        <v/>
      </c>
      <c r="P218" s="272" t="str">
        <f t="shared" si="173"/>
        <v/>
      </c>
      <c r="Q218" s="272" t="str">
        <f t="shared" si="173"/>
        <v/>
      </c>
      <c r="R218" s="272" t="str">
        <f t="shared" si="173"/>
        <v/>
      </c>
      <c r="S218" s="272" t="str">
        <f t="shared" si="173"/>
        <v/>
      </c>
      <c r="T218" s="272" t="str">
        <f t="shared" si="173"/>
        <v/>
      </c>
      <c r="U218" s="272" t="str">
        <f t="shared" si="173"/>
        <v/>
      </c>
      <c r="V218" s="272" t="str">
        <f t="shared" si="173"/>
        <v/>
      </c>
      <c r="W218" s="272" t="str">
        <f t="shared" si="173"/>
        <v/>
      </c>
      <c r="X218" s="272" t="str">
        <f t="shared" si="173"/>
        <v/>
      </c>
      <c r="Y218" s="272" t="str">
        <f t="shared" si="173"/>
        <v/>
      </c>
      <c r="Z218" s="272" t="str">
        <f t="shared" si="173"/>
        <v/>
      </c>
      <c r="AA218" s="272" t="str">
        <f t="shared" si="173"/>
        <v/>
      </c>
      <c r="AB218" s="272" t="str">
        <f t="shared" si="173"/>
        <v/>
      </c>
      <c r="AC218" s="272" t="str">
        <f t="shared" si="173"/>
        <v/>
      </c>
      <c r="AD218" s="272" t="str">
        <f t="shared" si="173"/>
        <v/>
      </c>
      <c r="AE218" s="272" t="str">
        <f t="shared" si="173"/>
        <v/>
      </c>
      <c r="AF218" s="272" t="str">
        <f t="shared" si="173"/>
        <v/>
      </c>
      <c r="AG218" s="272" t="str">
        <f t="shared" si="173"/>
        <v/>
      </c>
    </row>
    <row r="219" spans="1:33" s="112" customFormat="1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>
        <f>IF(G$79="","",SUM(D$217,D$218))</f>
        <v>0</v>
      </c>
      <c r="E219" s="132">
        <f t="shared" ref="E219:AG219" si="174">IF(H$79="","",SUM(E$217,E$218))</f>
        <v>0</v>
      </c>
      <c r="F219" s="132">
        <f t="shared" si="174"/>
        <v>0</v>
      </c>
      <c r="G219" s="132">
        <f t="shared" si="174"/>
        <v>0</v>
      </c>
      <c r="H219" s="132">
        <f t="shared" si="174"/>
        <v>0</v>
      </c>
      <c r="I219" s="132">
        <f t="shared" si="174"/>
        <v>0</v>
      </c>
      <c r="J219" s="132">
        <f t="shared" si="174"/>
        <v>0</v>
      </c>
      <c r="K219" s="132">
        <f t="shared" si="174"/>
        <v>0</v>
      </c>
      <c r="L219" s="132">
        <f t="shared" si="174"/>
        <v>0</v>
      </c>
      <c r="M219" s="132">
        <f t="shared" si="174"/>
        <v>0</v>
      </c>
      <c r="N219" s="132">
        <f t="shared" si="174"/>
        <v>0</v>
      </c>
      <c r="O219" s="132">
        <f t="shared" si="174"/>
        <v>0</v>
      </c>
      <c r="P219" s="132">
        <f t="shared" si="174"/>
        <v>0</v>
      </c>
      <c r="Q219" s="132">
        <f t="shared" si="174"/>
        <v>0</v>
      </c>
      <c r="R219" s="132">
        <f t="shared" si="174"/>
        <v>0</v>
      </c>
      <c r="S219" s="132" t="str">
        <f t="shared" si="174"/>
        <v/>
      </c>
      <c r="T219" s="132" t="str">
        <f t="shared" si="174"/>
        <v/>
      </c>
      <c r="U219" s="132" t="str">
        <f t="shared" si="174"/>
        <v/>
      </c>
      <c r="V219" s="132" t="str">
        <f t="shared" si="174"/>
        <v/>
      </c>
      <c r="W219" s="132" t="str">
        <f t="shared" si="174"/>
        <v/>
      </c>
      <c r="X219" s="132" t="str">
        <f t="shared" si="174"/>
        <v/>
      </c>
      <c r="Y219" s="132" t="str">
        <f t="shared" si="174"/>
        <v/>
      </c>
      <c r="Z219" s="132" t="str">
        <f t="shared" si="174"/>
        <v/>
      </c>
      <c r="AA219" s="132" t="str">
        <f t="shared" si="174"/>
        <v/>
      </c>
      <c r="AB219" s="132" t="str">
        <f t="shared" si="174"/>
        <v/>
      </c>
      <c r="AC219" s="132" t="str">
        <f t="shared" si="174"/>
        <v/>
      </c>
      <c r="AD219" s="132" t="str">
        <f t="shared" si="174"/>
        <v/>
      </c>
      <c r="AE219" s="132" t="str">
        <f t="shared" si="174"/>
        <v/>
      </c>
      <c r="AF219" s="132" t="str">
        <f t="shared" si="174"/>
        <v/>
      </c>
      <c r="AG219" s="132" t="str">
        <f t="shared" si="174"/>
        <v/>
      </c>
    </row>
    <row r="220" spans="1:33" s="69" customFormat="1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>
      <c r="A227" s="261" t="s">
        <v>175</v>
      </c>
      <c r="B227" s="262" t="s">
        <v>179</v>
      </c>
      <c r="C227" s="263" t="s">
        <v>1</v>
      </c>
      <c r="D227" s="526" t="str">
        <f>IF(Dane!D168="","",Dane!D168)</f>
        <v/>
      </c>
      <c r="E227" s="526" t="str">
        <f>IF(Dane!E168="","",Dane!E168)</f>
        <v/>
      </c>
      <c r="F227" s="526" t="str">
        <f>IF(Dane!F168="","",Dane!F168)</f>
        <v/>
      </c>
      <c r="G227" s="526" t="str">
        <f>IF(Dane!G168="","",Dane!G168)</f>
        <v/>
      </c>
      <c r="H227" s="526" t="str">
        <f>IF(Dane!H168="","",Dane!H168)</f>
        <v/>
      </c>
      <c r="I227" s="526" t="str">
        <f>IF(Dane!I168="","",Dane!I168)</f>
        <v/>
      </c>
      <c r="J227" s="526" t="str">
        <f>IF(Dane!J168="","",Dane!J168)</f>
        <v/>
      </c>
      <c r="K227" s="526" t="str">
        <f>IF(Dane!K168="","",Dane!K168)</f>
        <v/>
      </c>
      <c r="L227" s="526" t="str">
        <f>IF(Dane!L168="","",Dane!L168)</f>
        <v/>
      </c>
      <c r="M227" s="526" t="str">
        <f>IF(Dane!M168="","",Dane!M168)</f>
        <v/>
      </c>
      <c r="N227" s="526" t="str">
        <f>IF(Dane!N168="","",Dane!N168)</f>
        <v/>
      </c>
      <c r="O227" s="526" t="str">
        <f>IF(Dane!O168="","",Dane!O168)</f>
        <v/>
      </c>
      <c r="P227" s="526" t="str">
        <f>IF(Dane!P168="","",Dane!P168)</f>
        <v/>
      </c>
      <c r="Q227" s="526" t="str">
        <f>IF(Dane!Q168="","",Dane!Q168)</f>
        <v/>
      </c>
      <c r="R227" s="526" t="str">
        <f>IF(Dane!R168="","",Dane!R168)</f>
        <v/>
      </c>
      <c r="S227" s="526" t="str">
        <f>IF(Dane!S168="","",Dane!S168)</f>
        <v/>
      </c>
      <c r="T227" s="526" t="str">
        <f>IF(Dane!T168="","",Dane!T168)</f>
        <v/>
      </c>
      <c r="U227" s="526" t="str">
        <f>IF(Dane!U168="","",Dane!U168)</f>
        <v/>
      </c>
      <c r="V227" s="526" t="str">
        <f>IF(Dane!V168="","",Dane!V168)</f>
        <v/>
      </c>
      <c r="W227" s="526" t="str">
        <f>IF(Dane!W168="","",Dane!W168)</f>
        <v/>
      </c>
      <c r="X227" s="526" t="str">
        <f>IF(Dane!X168="","",Dane!X168)</f>
        <v/>
      </c>
      <c r="Y227" s="526" t="str">
        <f>IF(Dane!Y168="","",Dane!Y168)</f>
        <v/>
      </c>
      <c r="Z227" s="526" t="str">
        <f>IF(Dane!Z168="","",Dane!Z168)</f>
        <v/>
      </c>
      <c r="AA227" s="526" t="str">
        <f>IF(Dane!AA168="","",Dane!AA168)</f>
        <v/>
      </c>
      <c r="AB227" s="526" t="str">
        <f>IF(Dane!AB168="","",Dane!AB168)</f>
        <v/>
      </c>
      <c r="AC227" s="526" t="str">
        <f>IF(Dane!AC168="","",Dane!AC168)</f>
        <v/>
      </c>
      <c r="AD227" s="526" t="str">
        <f>IF(Dane!AD168="","",Dane!AD168)</f>
        <v/>
      </c>
      <c r="AE227" s="526" t="str">
        <f>IF(Dane!AE168="","",Dane!AE168)</f>
        <v/>
      </c>
      <c r="AF227" s="526" t="str">
        <f>IF(Dane!AF168="","",Dane!AF168)</f>
        <v/>
      </c>
      <c r="AG227" s="526" t="str">
        <f>IF(Dane!AG168="","",Dane!AG168)</f>
        <v/>
      </c>
    </row>
    <row r="228" spans="1:33" s="75" customFormat="1">
      <c r="A228" s="120" t="s">
        <v>176</v>
      </c>
      <c r="B228" s="264" t="s">
        <v>177</v>
      </c>
      <c r="C228" s="121" t="s">
        <v>1</v>
      </c>
      <c r="D228" s="132" t="str">
        <f t="shared" ref="D228:AG228" si="175">IF(G$79="","",IF($D$17="Tak",SUM(D$227),IF($D$17="Nie",0,IF($D$17="Częściowo",SUM(D$227)*SUM($D$18),""))))</f>
        <v/>
      </c>
      <c r="E228" s="132" t="str">
        <f t="shared" si="175"/>
        <v/>
      </c>
      <c r="F228" s="132" t="str">
        <f t="shared" si="175"/>
        <v/>
      </c>
      <c r="G228" s="132" t="str">
        <f t="shared" si="175"/>
        <v/>
      </c>
      <c r="H228" s="132" t="str">
        <f t="shared" si="175"/>
        <v/>
      </c>
      <c r="I228" s="132" t="str">
        <f t="shared" si="175"/>
        <v/>
      </c>
      <c r="J228" s="132" t="str">
        <f t="shared" si="175"/>
        <v/>
      </c>
      <c r="K228" s="132" t="str">
        <f t="shared" si="175"/>
        <v/>
      </c>
      <c r="L228" s="132" t="str">
        <f t="shared" si="175"/>
        <v/>
      </c>
      <c r="M228" s="132" t="str">
        <f t="shared" si="175"/>
        <v/>
      </c>
      <c r="N228" s="132" t="str">
        <f t="shared" si="175"/>
        <v/>
      </c>
      <c r="O228" s="132" t="str">
        <f t="shared" si="175"/>
        <v/>
      </c>
      <c r="P228" s="132" t="str">
        <f t="shared" si="175"/>
        <v/>
      </c>
      <c r="Q228" s="132" t="str">
        <f t="shared" si="175"/>
        <v/>
      </c>
      <c r="R228" s="132" t="str">
        <f t="shared" si="175"/>
        <v/>
      </c>
      <c r="S228" s="132" t="str">
        <f t="shared" si="175"/>
        <v/>
      </c>
      <c r="T228" s="132" t="str">
        <f t="shared" si="175"/>
        <v/>
      </c>
      <c r="U228" s="132" t="str">
        <f t="shared" si="175"/>
        <v/>
      </c>
      <c r="V228" s="132" t="str">
        <f t="shared" si="175"/>
        <v/>
      </c>
      <c r="W228" s="132" t="str">
        <f t="shared" si="175"/>
        <v/>
      </c>
      <c r="X228" s="132" t="str">
        <f t="shared" si="175"/>
        <v/>
      </c>
      <c r="Y228" s="132" t="str">
        <f t="shared" si="175"/>
        <v/>
      </c>
      <c r="Z228" s="132" t="str">
        <f t="shared" si="175"/>
        <v/>
      </c>
      <c r="AA228" s="132" t="str">
        <f t="shared" si="175"/>
        <v/>
      </c>
      <c r="AB228" s="132" t="str">
        <f t="shared" si="175"/>
        <v/>
      </c>
      <c r="AC228" s="132" t="str">
        <f t="shared" si="175"/>
        <v/>
      </c>
      <c r="AD228" s="132" t="str">
        <f t="shared" si="175"/>
        <v/>
      </c>
      <c r="AE228" s="132" t="str">
        <f t="shared" si="175"/>
        <v/>
      </c>
      <c r="AF228" s="132" t="str">
        <f t="shared" si="175"/>
        <v/>
      </c>
      <c r="AG228" s="132" t="str">
        <f t="shared" si="175"/>
        <v/>
      </c>
    </row>
    <row r="229" spans="1:33" s="75" customFormat="1">
      <c r="A229" s="120">
        <v>10</v>
      </c>
      <c r="B229" s="264" t="s">
        <v>143</v>
      </c>
      <c r="C229" s="121" t="s">
        <v>1</v>
      </c>
      <c r="D229" s="132">
        <f>IF(G$79="","",SUM(D$223:D$224)*D$50)</f>
        <v>0</v>
      </c>
      <c r="E229" s="132">
        <f t="shared" ref="E229:AG229" si="176">IF(H$79="","",SUM(E$223:E$224)*E$50)</f>
        <v>0</v>
      </c>
      <c r="F229" s="132">
        <f t="shared" si="176"/>
        <v>0</v>
      </c>
      <c r="G229" s="132">
        <f t="shared" si="176"/>
        <v>0</v>
      </c>
      <c r="H229" s="132">
        <f t="shared" si="176"/>
        <v>0</v>
      </c>
      <c r="I229" s="132">
        <f t="shared" si="176"/>
        <v>0</v>
      </c>
      <c r="J229" s="132">
        <f t="shared" si="176"/>
        <v>0</v>
      </c>
      <c r="K229" s="132">
        <f t="shared" si="176"/>
        <v>0</v>
      </c>
      <c r="L229" s="132">
        <f t="shared" si="176"/>
        <v>0</v>
      </c>
      <c r="M229" s="132">
        <f t="shared" si="176"/>
        <v>0</v>
      </c>
      <c r="N229" s="132">
        <f t="shared" si="176"/>
        <v>0</v>
      </c>
      <c r="O229" s="132">
        <f t="shared" si="176"/>
        <v>0</v>
      </c>
      <c r="P229" s="132">
        <f t="shared" si="176"/>
        <v>0</v>
      </c>
      <c r="Q229" s="132">
        <f t="shared" si="176"/>
        <v>0</v>
      </c>
      <c r="R229" s="132">
        <f t="shared" si="176"/>
        <v>0</v>
      </c>
      <c r="S229" s="132" t="str">
        <f t="shared" si="176"/>
        <v/>
      </c>
      <c r="T229" s="132" t="str">
        <f t="shared" si="176"/>
        <v/>
      </c>
      <c r="U229" s="132" t="str">
        <f t="shared" si="176"/>
        <v/>
      </c>
      <c r="V229" s="132" t="str">
        <f t="shared" si="176"/>
        <v/>
      </c>
      <c r="W229" s="132" t="str">
        <f t="shared" si="176"/>
        <v/>
      </c>
      <c r="X229" s="132" t="str">
        <f t="shared" si="176"/>
        <v/>
      </c>
      <c r="Y229" s="132" t="str">
        <f t="shared" si="176"/>
        <v/>
      </c>
      <c r="Z229" s="132" t="str">
        <f t="shared" si="176"/>
        <v/>
      </c>
      <c r="AA229" s="132" t="str">
        <f t="shared" si="176"/>
        <v/>
      </c>
      <c r="AB229" s="132" t="str">
        <f t="shared" si="176"/>
        <v/>
      </c>
      <c r="AC229" s="132" t="str">
        <f t="shared" si="176"/>
        <v/>
      </c>
      <c r="AD229" s="132" t="str">
        <f t="shared" si="176"/>
        <v/>
      </c>
      <c r="AE229" s="132" t="str">
        <f t="shared" si="176"/>
        <v/>
      </c>
      <c r="AF229" s="132" t="str">
        <f t="shared" si="176"/>
        <v/>
      </c>
      <c r="AG229" s="132" t="str">
        <f t="shared" si="176"/>
        <v/>
      </c>
    </row>
    <row r="230" spans="1:33" s="253" customFormat="1">
      <c r="A230" s="45">
        <v>11</v>
      </c>
      <c r="B230" s="265" t="s">
        <v>174</v>
      </c>
      <c r="C230" s="148" t="s">
        <v>1</v>
      </c>
      <c r="D230" s="266">
        <f t="shared" ref="D230:AG230" si="177">IF(G$79="","",SUM(D$216,D$217,D$220:D$222,D$225:D$226,D$229)*(1+SUM($C$540)))</f>
        <v>0</v>
      </c>
      <c r="E230" s="266">
        <f t="shared" si="177"/>
        <v>0</v>
      </c>
      <c r="F230" s="266">
        <f t="shared" si="177"/>
        <v>0</v>
      </c>
      <c r="G230" s="266">
        <f t="shared" si="177"/>
        <v>0</v>
      </c>
      <c r="H230" s="266">
        <f t="shared" si="177"/>
        <v>0</v>
      </c>
      <c r="I230" s="266">
        <f t="shared" si="177"/>
        <v>0</v>
      </c>
      <c r="J230" s="266">
        <f t="shared" si="177"/>
        <v>0</v>
      </c>
      <c r="K230" s="266">
        <f t="shared" si="177"/>
        <v>0</v>
      </c>
      <c r="L230" s="266">
        <f t="shared" si="177"/>
        <v>0</v>
      </c>
      <c r="M230" s="266">
        <f t="shared" si="177"/>
        <v>0</v>
      </c>
      <c r="N230" s="266">
        <f t="shared" si="177"/>
        <v>0</v>
      </c>
      <c r="O230" s="266">
        <f t="shared" si="177"/>
        <v>0</v>
      </c>
      <c r="P230" s="266">
        <f t="shared" si="177"/>
        <v>0</v>
      </c>
      <c r="Q230" s="266">
        <f t="shared" si="177"/>
        <v>0</v>
      </c>
      <c r="R230" s="266">
        <f t="shared" si="177"/>
        <v>0</v>
      </c>
      <c r="S230" s="266" t="str">
        <f t="shared" si="177"/>
        <v/>
      </c>
      <c r="T230" s="266" t="str">
        <f t="shared" si="177"/>
        <v/>
      </c>
      <c r="U230" s="266" t="str">
        <f t="shared" si="177"/>
        <v/>
      </c>
      <c r="V230" s="266" t="str">
        <f t="shared" si="177"/>
        <v/>
      </c>
      <c r="W230" s="266" t="str">
        <f t="shared" si="177"/>
        <v/>
      </c>
      <c r="X230" s="266" t="str">
        <f t="shared" si="177"/>
        <v/>
      </c>
      <c r="Y230" s="266" t="str">
        <f t="shared" si="177"/>
        <v/>
      </c>
      <c r="Z230" s="266" t="str">
        <f t="shared" si="177"/>
        <v/>
      </c>
      <c r="AA230" s="266" t="str">
        <f t="shared" si="177"/>
        <v/>
      </c>
      <c r="AB230" s="266" t="str">
        <f t="shared" si="177"/>
        <v/>
      </c>
      <c r="AC230" s="266" t="str">
        <f t="shared" si="177"/>
        <v/>
      </c>
      <c r="AD230" s="266" t="str">
        <f t="shared" si="177"/>
        <v/>
      </c>
      <c r="AE230" s="266" t="str">
        <f t="shared" si="177"/>
        <v/>
      </c>
      <c r="AF230" s="266" t="str">
        <f t="shared" si="177"/>
        <v/>
      </c>
      <c r="AG230" s="266" t="str">
        <f t="shared" si="177"/>
        <v/>
      </c>
    </row>
    <row r="231" spans="1:33" s="269" customFormat="1">
      <c r="A231" s="397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398">
        <f t="shared" ref="D231:AG231" si="178">IF(G$79="","",SUM(D$230,D$218,D$228)*(1+SUM($C$540)))</f>
        <v>0</v>
      </c>
      <c r="E231" s="398">
        <f t="shared" si="178"/>
        <v>0</v>
      </c>
      <c r="F231" s="398">
        <f t="shared" si="178"/>
        <v>0</v>
      </c>
      <c r="G231" s="398">
        <f t="shared" si="178"/>
        <v>0</v>
      </c>
      <c r="H231" s="398">
        <f t="shared" si="178"/>
        <v>0</v>
      </c>
      <c r="I231" s="398">
        <f t="shared" si="178"/>
        <v>0</v>
      </c>
      <c r="J231" s="398">
        <f t="shared" si="178"/>
        <v>0</v>
      </c>
      <c r="K231" s="398">
        <f t="shared" si="178"/>
        <v>0</v>
      </c>
      <c r="L231" s="398">
        <f t="shared" si="178"/>
        <v>0</v>
      </c>
      <c r="M231" s="398">
        <f t="shared" si="178"/>
        <v>0</v>
      </c>
      <c r="N231" s="398">
        <f t="shared" si="178"/>
        <v>0</v>
      </c>
      <c r="O231" s="398">
        <f t="shared" si="178"/>
        <v>0</v>
      </c>
      <c r="P231" s="398">
        <f t="shared" si="178"/>
        <v>0</v>
      </c>
      <c r="Q231" s="398">
        <f t="shared" si="178"/>
        <v>0</v>
      </c>
      <c r="R231" s="398">
        <f t="shared" si="178"/>
        <v>0</v>
      </c>
      <c r="S231" s="398" t="str">
        <f t="shared" si="178"/>
        <v/>
      </c>
      <c r="T231" s="398" t="str">
        <f t="shared" si="178"/>
        <v/>
      </c>
      <c r="U231" s="398" t="str">
        <f t="shared" si="178"/>
        <v/>
      </c>
      <c r="V231" s="398" t="str">
        <f t="shared" si="178"/>
        <v/>
      </c>
      <c r="W231" s="398" t="str">
        <f t="shared" si="178"/>
        <v/>
      </c>
      <c r="X231" s="398" t="str">
        <f t="shared" si="178"/>
        <v/>
      </c>
      <c r="Y231" s="398" t="str">
        <f t="shared" si="178"/>
        <v/>
      </c>
      <c r="Z231" s="398" t="str">
        <f t="shared" si="178"/>
        <v/>
      </c>
      <c r="AA231" s="398" t="str">
        <f t="shared" si="178"/>
        <v/>
      </c>
      <c r="AB231" s="398" t="str">
        <f t="shared" si="178"/>
        <v/>
      </c>
      <c r="AC231" s="398" t="str">
        <f t="shared" si="178"/>
        <v/>
      </c>
      <c r="AD231" s="398" t="str">
        <f t="shared" si="178"/>
        <v/>
      </c>
      <c r="AE231" s="398" t="str">
        <f t="shared" si="178"/>
        <v/>
      </c>
      <c r="AF231" s="398" t="str">
        <f t="shared" si="178"/>
        <v/>
      </c>
      <c r="AG231" s="398" t="str">
        <f t="shared" si="178"/>
        <v/>
      </c>
    </row>
    <row r="232" spans="1:33" s="396" customFormat="1" ht="19.5" customHeight="1">
      <c r="A232" s="395"/>
      <c r="B232" s="396" t="s">
        <v>137</v>
      </c>
    </row>
    <row r="233" spans="1:33" s="8" customFormat="1">
      <c r="A233" s="640" t="s">
        <v>10</v>
      </c>
      <c r="B233" s="642" t="s">
        <v>208</v>
      </c>
      <c r="C233" s="644" t="s">
        <v>0</v>
      </c>
      <c r="D233" s="385" t="str">
        <f t="shared" ref="D233:AG233" si="179">IF(G$79="","",G$79)</f>
        <v>Faza oper.</v>
      </c>
      <c r="E233" s="385" t="str">
        <f t="shared" si="179"/>
        <v>Faza oper.</v>
      </c>
      <c r="F233" s="385" t="str">
        <f t="shared" si="179"/>
        <v>Faza oper.</v>
      </c>
      <c r="G233" s="385" t="str">
        <f t="shared" si="179"/>
        <v>Faza oper.</v>
      </c>
      <c r="H233" s="385" t="str">
        <f t="shared" si="179"/>
        <v>Faza oper.</v>
      </c>
      <c r="I233" s="385" t="str">
        <f t="shared" si="179"/>
        <v>Faza oper.</v>
      </c>
      <c r="J233" s="385" t="str">
        <f t="shared" si="179"/>
        <v>Faza oper.</v>
      </c>
      <c r="K233" s="385" t="str">
        <f t="shared" si="179"/>
        <v>Faza oper.</v>
      </c>
      <c r="L233" s="385" t="str">
        <f t="shared" si="179"/>
        <v>Faza oper.</v>
      </c>
      <c r="M233" s="385" t="str">
        <f t="shared" si="179"/>
        <v>Faza oper.</v>
      </c>
      <c r="N233" s="385" t="str">
        <f t="shared" si="179"/>
        <v>Faza oper.</v>
      </c>
      <c r="O233" s="385" t="str">
        <f t="shared" si="179"/>
        <v>Faza oper.</v>
      </c>
      <c r="P233" s="385" t="str">
        <f t="shared" si="179"/>
        <v>Faza oper.</v>
      </c>
      <c r="Q233" s="385" t="str">
        <f t="shared" si="179"/>
        <v>Faza oper.</v>
      </c>
      <c r="R233" s="385" t="str">
        <f t="shared" si="179"/>
        <v>Faza oper.</v>
      </c>
      <c r="S233" s="385" t="str">
        <f t="shared" si="179"/>
        <v/>
      </c>
      <c r="T233" s="385" t="str">
        <f t="shared" si="179"/>
        <v/>
      </c>
      <c r="U233" s="385" t="str">
        <f t="shared" si="179"/>
        <v/>
      </c>
      <c r="V233" s="385" t="str">
        <f t="shared" si="179"/>
        <v/>
      </c>
      <c r="W233" s="385" t="str">
        <f t="shared" si="179"/>
        <v/>
      </c>
      <c r="X233" s="385" t="str">
        <f t="shared" si="179"/>
        <v/>
      </c>
      <c r="Y233" s="385" t="str">
        <f t="shared" si="179"/>
        <v/>
      </c>
      <c r="Z233" s="385" t="str">
        <f t="shared" si="179"/>
        <v/>
      </c>
      <c r="AA233" s="385" t="str">
        <f t="shared" si="179"/>
        <v/>
      </c>
      <c r="AB233" s="385" t="str">
        <f t="shared" si="179"/>
        <v/>
      </c>
      <c r="AC233" s="385" t="str">
        <f t="shared" si="179"/>
        <v/>
      </c>
      <c r="AD233" s="385" t="str">
        <f t="shared" si="179"/>
        <v/>
      </c>
      <c r="AE233" s="385" t="str">
        <f t="shared" si="179"/>
        <v/>
      </c>
      <c r="AF233" s="385" t="str">
        <f t="shared" si="179"/>
        <v/>
      </c>
      <c r="AG233" s="385" t="str">
        <f t="shared" si="179"/>
        <v/>
      </c>
    </row>
    <row r="234" spans="1:33" s="8" customFormat="1">
      <c r="A234" s="641"/>
      <c r="B234" s="643"/>
      <c r="C234" s="645"/>
      <c r="D234" s="33">
        <f t="shared" ref="D234:AG234" si="180">IF(G$80="","",G$80)</f>
        <v>2016</v>
      </c>
      <c r="E234" s="33">
        <f t="shared" si="180"/>
        <v>2017</v>
      </c>
      <c r="F234" s="33">
        <f t="shared" si="180"/>
        <v>2018</v>
      </c>
      <c r="G234" s="33">
        <f t="shared" si="180"/>
        <v>2019</v>
      </c>
      <c r="H234" s="33">
        <f t="shared" si="180"/>
        <v>2020</v>
      </c>
      <c r="I234" s="33">
        <f t="shared" si="180"/>
        <v>2021</v>
      </c>
      <c r="J234" s="33">
        <f t="shared" si="180"/>
        <v>2022</v>
      </c>
      <c r="K234" s="33">
        <f t="shared" si="180"/>
        <v>2023</v>
      </c>
      <c r="L234" s="33">
        <f t="shared" si="180"/>
        <v>2024</v>
      </c>
      <c r="M234" s="33">
        <f t="shared" si="180"/>
        <v>2025</v>
      </c>
      <c r="N234" s="33">
        <f t="shared" si="180"/>
        <v>2026</v>
      </c>
      <c r="O234" s="33">
        <f t="shared" si="180"/>
        <v>2027</v>
      </c>
      <c r="P234" s="33">
        <f t="shared" si="180"/>
        <v>2028</v>
      </c>
      <c r="Q234" s="33">
        <f t="shared" si="180"/>
        <v>2029</v>
      </c>
      <c r="R234" s="33">
        <f t="shared" si="180"/>
        <v>2030</v>
      </c>
      <c r="S234" s="33" t="str">
        <f t="shared" si="180"/>
        <v/>
      </c>
      <c r="T234" s="33" t="str">
        <f t="shared" si="180"/>
        <v/>
      </c>
      <c r="U234" s="33" t="str">
        <f t="shared" si="180"/>
        <v/>
      </c>
      <c r="V234" s="33" t="str">
        <f t="shared" si="180"/>
        <v/>
      </c>
      <c r="W234" s="33" t="str">
        <f t="shared" si="180"/>
        <v/>
      </c>
      <c r="X234" s="33" t="str">
        <f t="shared" si="180"/>
        <v/>
      </c>
      <c r="Y234" s="33" t="str">
        <f t="shared" si="180"/>
        <v/>
      </c>
      <c r="Z234" s="33" t="str">
        <f t="shared" si="180"/>
        <v/>
      </c>
      <c r="AA234" s="33" t="str">
        <f t="shared" si="180"/>
        <v/>
      </c>
      <c r="AB234" s="33" t="str">
        <f t="shared" si="180"/>
        <v/>
      </c>
      <c r="AC234" s="33" t="str">
        <f t="shared" si="180"/>
        <v/>
      </c>
      <c r="AD234" s="33" t="str">
        <f t="shared" si="180"/>
        <v/>
      </c>
      <c r="AE234" s="33" t="str">
        <f t="shared" si="180"/>
        <v/>
      </c>
      <c r="AF234" s="33" t="str">
        <f t="shared" si="180"/>
        <v/>
      </c>
      <c r="AG234" s="33" t="str">
        <f t="shared" si="180"/>
        <v/>
      </c>
    </row>
    <row r="235" spans="1:33" s="70" customFormat="1" ht="22.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>
        <f>IF(G$79="","",D$231-D$212)</f>
        <v>0</v>
      </c>
      <c r="E235" s="84">
        <f t="shared" ref="E235:AG235" si="181">IF(H$79="","",E$231-E$212)</f>
        <v>0</v>
      </c>
      <c r="F235" s="84">
        <f t="shared" si="181"/>
        <v>0</v>
      </c>
      <c r="G235" s="84">
        <f t="shared" si="181"/>
        <v>0</v>
      </c>
      <c r="H235" s="84">
        <f t="shared" si="181"/>
        <v>0</v>
      </c>
      <c r="I235" s="84">
        <f t="shared" si="181"/>
        <v>0</v>
      </c>
      <c r="J235" s="84">
        <f t="shared" si="181"/>
        <v>0</v>
      </c>
      <c r="K235" s="84">
        <f t="shared" si="181"/>
        <v>0</v>
      </c>
      <c r="L235" s="84">
        <f t="shared" si="181"/>
        <v>0</v>
      </c>
      <c r="M235" s="84">
        <f t="shared" si="181"/>
        <v>0</v>
      </c>
      <c r="N235" s="84">
        <f t="shared" si="181"/>
        <v>0</v>
      </c>
      <c r="O235" s="84">
        <f t="shared" si="181"/>
        <v>0</v>
      </c>
      <c r="P235" s="84">
        <f t="shared" si="181"/>
        <v>0</v>
      </c>
      <c r="Q235" s="84">
        <f t="shared" si="181"/>
        <v>0</v>
      </c>
      <c r="R235" s="84">
        <f t="shared" si="181"/>
        <v>0</v>
      </c>
      <c r="S235" s="84" t="str">
        <f t="shared" si="181"/>
        <v/>
      </c>
      <c r="T235" s="84" t="str">
        <f t="shared" si="181"/>
        <v/>
      </c>
      <c r="U235" s="84" t="str">
        <f t="shared" si="181"/>
        <v/>
      </c>
      <c r="V235" s="84" t="str">
        <f t="shared" si="181"/>
        <v/>
      </c>
      <c r="W235" s="84" t="str">
        <f t="shared" si="181"/>
        <v/>
      </c>
      <c r="X235" s="84" t="str">
        <f t="shared" si="181"/>
        <v/>
      </c>
      <c r="Y235" s="84" t="str">
        <f t="shared" si="181"/>
        <v/>
      </c>
      <c r="Z235" s="84" t="str">
        <f t="shared" si="181"/>
        <v/>
      </c>
      <c r="AA235" s="84" t="str">
        <f t="shared" si="181"/>
        <v/>
      </c>
      <c r="AB235" s="84" t="str">
        <f t="shared" si="181"/>
        <v/>
      </c>
      <c r="AC235" s="84" t="str">
        <f t="shared" si="181"/>
        <v/>
      </c>
      <c r="AD235" s="84" t="str">
        <f t="shared" si="181"/>
        <v/>
      </c>
      <c r="AE235" s="84" t="str">
        <f t="shared" si="181"/>
        <v/>
      </c>
      <c r="AF235" s="84" t="str">
        <f t="shared" si="181"/>
        <v/>
      </c>
      <c r="AG235" s="84" t="str">
        <f t="shared" si="181"/>
        <v/>
      </c>
    </row>
    <row r="236" spans="1:33" s="70" customFormat="1" ht="22.5">
      <c r="A236" s="126" t="s">
        <v>147</v>
      </c>
      <c r="B236" s="95" t="s">
        <v>180</v>
      </c>
      <c r="C236" s="124" t="s">
        <v>1</v>
      </c>
      <c r="D236" s="122">
        <f>IF(G$79="","",D$230-D$211)</f>
        <v>0</v>
      </c>
      <c r="E236" s="122">
        <f t="shared" ref="E236:AG236" si="182">IF(H$79="","",E$230-E$211)</f>
        <v>0</v>
      </c>
      <c r="F236" s="122">
        <f t="shared" si="182"/>
        <v>0</v>
      </c>
      <c r="G236" s="122">
        <f t="shared" si="182"/>
        <v>0</v>
      </c>
      <c r="H236" s="122">
        <f t="shared" si="182"/>
        <v>0</v>
      </c>
      <c r="I236" s="122">
        <f t="shared" si="182"/>
        <v>0</v>
      </c>
      <c r="J236" s="122">
        <f t="shared" si="182"/>
        <v>0</v>
      </c>
      <c r="K236" s="122">
        <f t="shared" si="182"/>
        <v>0</v>
      </c>
      <c r="L236" s="122">
        <f t="shared" si="182"/>
        <v>0</v>
      </c>
      <c r="M236" s="122">
        <f t="shared" si="182"/>
        <v>0</v>
      </c>
      <c r="N236" s="122">
        <f t="shared" si="182"/>
        <v>0</v>
      </c>
      <c r="O236" s="122">
        <f t="shared" si="182"/>
        <v>0</v>
      </c>
      <c r="P236" s="122">
        <f t="shared" si="182"/>
        <v>0</v>
      </c>
      <c r="Q236" s="122">
        <f t="shared" si="182"/>
        <v>0</v>
      </c>
      <c r="R236" s="122">
        <f t="shared" si="182"/>
        <v>0</v>
      </c>
      <c r="S236" s="122" t="str">
        <f t="shared" si="182"/>
        <v/>
      </c>
      <c r="T236" s="122" t="str">
        <f t="shared" si="182"/>
        <v/>
      </c>
      <c r="U236" s="122" t="str">
        <f t="shared" si="182"/>
        <v/>
      </c>
      <c r="V236" s="122" t="str">
        <f t="shared" si="182"/>
        <v/>
      </c>
      <c r="W236" s="122" t="str">
        <f t="shared" si="182"/>
        <v/>
      </c>
      <c r="X236" s="122" t="str">
        <f t="shared" si="182"/>
        <v/>
      </c>
      <c r="Y236" s="122" t="str">
        <f t="shared" si="182"/>
        <v/>
      </c>
      <c r="Z236" s="122" t="str">
        <f t="shared" si="182"/>
        <v/>
      </c>
      <c r="AA236" s="122" t="str">
        <f t="shared" si="182"/>
        <v/>
      </c>
      <c r="AB236" s="122" t="str">
        <f t="shared" si="182"/>
        <v/>
      </c>
      <c r="AC236" s="122" t="str">
        <f t="shared" si="182"/>
        <v/>
      </c>
      <c r="AD236" s="122" t="str">
        <f t="shared" si="182"/>
        <v/>
      </c>
      <c r="AE236" s="122" t="str">
        <f t="shared" si="182"/>
        <v/>
      </c>
      <c r="AF236" s="122" t="str">
        <f t="shared" si="182"/>
        <v/>
      </c>
      <c r="AG236" s="122" t="str">
        <f t="shared" si="182"/>
        <v/>
      </c>
    </row>
    <row r="237" spans="1:33" s="75" customFormat="1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>
        <f>IF(G$79="","",D$219)</f>
        <v>0</v>
      </c>
      <c r="E237" s="130">
        <f t="shared" ref="E237:AG237" si="183">IF(H$79="","",E$219)</f>
        <v>0</v>
      </c>
      <c r="F237" s="130">
        <f t="shared" si="183"/>
        <v>0</v>
      </c>
      <c r="G237" s="130">
        <f t="shared" si="183"/>
        <v>0</v>
      </c>
      <c r="H237" s="130">
        <f t="shared" si="183"/>
        <v>0</v>
      </c>
      <c r="I237" s="130">
        <f t="shared" si="183"/>
        <v>0</v>
      </c>
      <c r="J237" s="130">
        <f t="shared" si="183"/>
        <v>0</v>
      </c>
      <c r="K237" s="130">
        <f t="shared" si="183"/>
        <v>0</v>
      </c>
      <c r="L237" s="130">
        <f t="shared" si="183"/>
        <v>0</v>
      </c>
      <c r="M237" s="130">
        <f t="shared" si="183"/>
        <v>0</v>
      </c>
      <c r="N237" s="130">
        <f t="shared" si="183"/>
        <v>0</v>
      </c>
      <c r="O237" s="130">
        <f t="shared" si="183"/>
        <v>0</v>
      </c>
      <c r="P237" s="130">
        <f t="shared" si="183"/>
        <v>0</v>
      </c>
      <c r="Q237" s="130">
        <f t="shared" si="183"/>
        <v>0</v>
      </c>
      <c r="R237" s="130">
        <f t="shared" si="183"/>
        <v>0</v>
      </c>
      <c r="S237" s="130" t="str">
        <f t="shared" si="183"/>
        <v/>
      </c>
      <c r="T237" s="130" t="str">
        <f t="shared" si="183"/>
        <v/>
      </c>
      <c r="U237" s="130" t="str">
        <f t="shared" si="183"/>
        <v/>
      </c>
      <c r="V237" s="130" t="str">
        <f t="shared" si="183"/>
        <v/>
      </c>
      <c r="W237" s="130" t="str">
        <f t="shared" si="183"/>
        <v/>
      </c>
      <c r="X237" s="130" t="str">
        <f t="shared" si="183"/>
        <v/>
      </c>
      <c r="Y237" s="130" t="str">
        <f t="shared" si="183"/>
        <v/>
      </c>
      <c r="Z237" s="130" t="str">
        <f t="shared" si="183"/>
        <v/>
      </c>
      <c r="AA237" s="130" t="str">
        <f t="shared" si="183"/>
        <v/>
      </c>
      <c r="AB237" s="130" t="str">
        <f t="shared" si="183"/>
        <v/>
      </c>
      <c r="AC237" s="130" t="str">
        <f t="shared" si="183"/>
        <v/>
      </c>
      <c r="AD237" s="130" t="str">
        <f t="shared" si="183"/>
        <v/>
      </c>
      <c r="AE237" s="130" t="str">
        <f t="shared" si="183"/>
        <v/>
      </c>
      <c r="AF237" s="130" t="str">
        <f t="shared" si="183"/>
        <v/>
      </c>
      <c r="AG237" s="130" t="str">
        <f t="shared" si="183"/>
        <v/>
      </c>
    </row>
    <row r="238" spans="1:33" s="75" customFormat="1">
      <c r="A238" s="120" t="s">
        <v>110</v>
      </c>
      <c r="B238" s="131" t="s">
        <v>258</v>
      </c>
      <c r="C238" s="121" t="s">
        <v>1</v>
      </c>
      <c r="D238" s="132">
        <f>IF(G$79="","",D$217)</f>
        <v>0</v>
      </c>
      <c r="E238" s="132">
        <f t="shared" ref="E238:AG238" si="184">IF(H$79="","",E$217)</f>
        <v>0</v>
      </c>
      <c r="F238" s="132">
        <f t="shared" si="184"/>
        <v>0</v>
      </c>
      <c r="G238" s="132">
        <f t="shared" si="184"/>
        <v>0</v>
      </c>
      <c r="H238" s="132">
        <f t="shared" si="184"/>
        <v>0</v>
      </c>
      <c r="I238" s="132">
        <f t="shared" si="184"/>
        <v>0</v>
      </c>
      <c r="J238" s="132">
        <f t="shared" si="184"/>
        <v>0</v>
      </c>
      <c r="K238" s="132">
        <f t="shared" si="184"/>
        <v>0</v>
      </c>
      <c r="L238" s="132">
        <f t="shared" si="184"/>
        <v>0</v>
      </c>
      <c r="M238" s="132">
        <f t="shared" si="184"/>
        <v>0</v>
      </c>
      <c r="N238" s="132">
        <f t="shared" si="184"/>
        <v>0</v>
      </c>
      <c r="O238" s="132">
        <f t="shared" si="184"/>
        <v>0</v>
      </c>
      <c r="P238" s="132">
        <f t="shared" si="184"/>
        <v>0</v>
      </c>
      <c r="Q238" s="132">
        <f t="shared" si="184"/>
        <v>0</v>
      </c>
      <c r="R238" s="132">
        <f t="shared" si="184"/>
        <v>0</v>
      </c>
      <c r="S238" s="132" t="str">
        <f t="shared" si="184"/>
        <v/>
      </c>
      <c r="T238" s="132" t="str">
        <f t="shared" si="184"/>
        <v/>
      </c>
      <c r="U238" s="132" t="str">
        <f t="shared" si="184"/>
        <v/>
      </c>
      <c r="V238" s="132" t="str">
        <f t="shared" si="184"/>
        <v/>
      </c>
      <c r="W238" s="132" t="str">
        <f t="shared" si="184"/>
        <v/>
      </c>
      <c r="X238" s="132" t="str">
        <f t="shared" si="184"/>
        <v/>
      </c>
      <c r="Y238" s="132" t="str">
        <f t="shared" si="184"/>
        <v/>
      </c>
      <c r="Z238" s="132" t="str">
        <f t="shared" si="184"/>
        <v/>
      </c>
      <c r="AA238" s="132" t="str">
        <f t="shared" si="184"/>
        <v/>
      </c>
      <c r="AB238" s="132" t="str">
        <f t="shared" si="184"/>
        <v/>
      </c>
      <c r="AC238" s="132" t="str">
        <f t="shared" si="184"/>
        <v/>
      </c>
      <c r="AD238" s="132" t="str">
        <f t="shared" si="184"/>
        <v/>
      </c>
      <c r="AE238" s="132" t="str">
        <f t="shared" si="184"/>
        <v/>
      </c>
      <c r="AF238" s="132" t="str">
        <f t="shared" si="184"/>
        <v/>
      </c>
      <c r="AG238" s="132" t="str">
        <f t="shared" si="184"/>
        <v/>
      </c>
    </row>
    <row r="239" spans="1:33" s="75" customFormat="1">
      <c r="A239" s="71" t="s">
        <v>123</v>
      </c>
      <c r="B239" s="72" t="s">
        <v>181</v>
      </c>
      <c r="C239" s="73" t="s">
        <v>1</v>
      </c>
      <c r="D239" s="74">
        <f>IF(G$79="","",SUM(D$218,D$228)-SUM(D$209))</f>
        <v>0</v>
      </c>
      <c r="E239" s="74">
        <f t="shared" ref="E239:AG239" si="185">IF(H$79="","",SUM(E$218,E$228)-SUM(E$209))</f>
        <v>0</v>
      </c>
      <c r="F239" s="74">
        <f t="shared" si="185"/>
        <v>0</v>
      </c>
      <c r="G239" s="74">
        <f t="shared" si="185"/>
        <v>0</v>
      </c>
      <c r="H239" s="74">
        <f t="shared" si="185"/>
        <v>0</v>
      </c>
      <c r="I239" s="74">
        <f t="shared" si="185"/>
        <v>0</v>
      </c>
      <c r="J239" s="74">
        <f t="shared" si="185"/>
        <v>0</v>
      </c>
      <c r="K239" s="74">
        <f t="shared" si="185"/>
        <v>0</v>
      </c>
      <c r="L239" s="74">
        <f t="shared" si="185"/>
        <v>0</v>
      </c>
      <c r="M239" s="74">
        <f t="shared" si="185"/>
        <v>0</v>
      </c>
      <c r="N239" s="74">
        <f t="shared" si="185"/>
        <v>0</v>
      </c>
      <c r="O239" s="74">
        <f t="shared" si="185"/>
        <v>0</v>
      </c>
      <c r="P239" s="74">
        <f t="shared" si="185"/>
        <v>0</v>
      </c>
      <c r="Q239" s="74">
        <f t="shared" si="185"/>
        <v>0</v>
      </c>
      <c r="R239" s="74">
        <f t="shared" si="185"/>
        <v>0</v>
      </c>
      <c r="S239" s="74" t="str">
        <f t="shared" si="185"/>
        <v/>
      </c>
      <c r="T239" s="74" t="str">
        <f t="shared" si="185"/>
        <v/>
      </c>
      <c r="U239" s="74" t="str">
        <f t="shared" si="185"/>
        <v/>
      </c>
      <c r="V239" s="74" t="str">
        <f t="shared" si="185"/>
        <v/>
      </c>
      <c r="W239" s="74" t="str">
        <f t="shared" si="185"/>
        <v/>
      </c>
      <c r="X239" s="74" t="str">
        <f t="shared" si="185"/>
        <v/>
      </c>
      <c r="Y239" s="74" t="str">
        <f t="shared" si="185"/>
        <v/>
      </c>
      <c r="Z239" s="74" t="str">
        <f t="shared" si="185"/>
        <v/>
      </c>
      <c r="AA239" s="74" t="str">
        <f t="shared" si="185"/>
        <v/>
      </c>
      <c r="AB239" s="74" t="str">
        <f t="shared" si="185"/>
        <v/>
      </c>
      <c r="AC239" s="74" t="str">
        <f t="shared" si="185"/>
        <v/>
      </c>
      <c r="AD239" s="74" t="str">
        <f t="shared" si="185"/>
        <v/>
      </c>
      <c r="AE239" s="74" t="str">
        <f t="shared" si="185"/>
        <v/>
      </c>
      <c r="AF239" s="74" t="str">
        <f t="shared" si="185"/>
        <v/>
      </c>
      <c r="AG239" s="74" t="str">
        <f t="shared" si="185"/>
        <v/>
      </c>
    </row>
    <row r="240" spans="1:33" s="70" customFormat="1" ht="22.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>
        <f>IF(G$79="","",D$235-D$237)</f>
        <v>0</v>
      </c>
      <c r="E240" s="268">
        <f t="shared" ref="E240:AG240" si="186">IF(H$79="","",E$235-E$237)</f>
        <v>0</v>
      </c>
      <c r="F240" s="268">
        <f t="shared" si="186"/>
        <v>0</v>
      </c>
      <c r="G240" s="268">
        <f t="shared" si="186"/>
        <v>0</v>
      </c>
      <c r="H240" s="268">
        <f t="shared" si="186"/>
        <v>0</v>
      </c>
      <c r="I240" s="268">
        <f t="shared" si="186"/>
        <v>0</v>
      </c>
      <c r="J240" s="268">
        <f t="shared" si="186"/>
        <v>0</v>
      </c>
      <c r="K240" s="268">
        <f t="shared" si="186"/>
        <v>0</v>
      </c>
      <c r="L240" s="268">
        <f t="shared" si="186"/>
        <v>0</v>
      </c>
      <c r="M240" s="268">
        <f t="shared" si="186"/>
        <v>0</v>
      </c>
      <c r="N240" s="268">
        <f t="shared" si="186"/>
        <v>0</v>
      </c>
      <c r="O240" s="268">
        <f t="shared" si="186"/>
        <v>0</v>
      </c>
      <c r="P240" s="268">
        <f t="shared" si="186"/>
        <v>0</v>
      </c>
      <c r="Q240" s="268">
        <f t="shared" si="186"/>
        <v>0</v>
      </c>
      <c r="R240" s="268">
        <f t="shared" si="186"/>
        <v>0</v>
      </c>
      <c r="S240" s="268" t="str">
        <f t="shared" si="186"/>
        <v/>
      </c>
      <c r="T240" s="268" t="str">
        <f t="shared" si="186"/>
        <v/>
      </c>
      <c r="U240" s="268" t="str">
        <f t="shared" si="186"/>
        <v/>
      </c>
      <c r="V240" s="268" t="str">
        <f t="shared" si="186"/>
        <v/>
      </c>
      <c r="W240" s="268" t="str">
        <f t="shared" si="186"/>
        <v/>
      </c>
      <c r="X240" s="268" t="str">
        <f t="shared" si="186"/>
        <v/>
      </c>
      <c r="Y240" s="268" t="str">
        <f t="shared" si="186"/>
        <v/>
      </c>
      <c r="Z240" s="268" t="str">
        <f t="shared" si="186"/>
        <v/>
      </c>
      <c r="AA240" s="268" t="str">
        <f t="shared" si="186"/>
        <v/>
      </c>
      <c r="AB240" s="268" t="str">
        <f t="shared" si="186"/>
        <v/>
      </c>
      <c r="AC240" s="268" t="str">
        <f t="shared" si="186"/>
        <v/>
      </c>
      <c r="AD240" s="268" t="str">
        <f t="shared" si="186"/>
        <v/>
      </c>
      <c r="AE240" s="268" t="str">
        <f t="shared" si="186"/>
        <v/>
      </c>
      <c r="AF240" s="268" t="str">
        <f t="shared" si="186"/>
        <v/>
      </c>
      <c r="AG240" s="268" t="str">
        <f t="shared" si="186"/>
        <v/>
      </c>
    </row>
    <row r="241" spans="1:33" s="70" customFormat="1" ht="22.5">
      <c r="A241" s="45" t="s">
        <v>322</v>
      </c>
      <c r="B241" s="265" t="s">
        <v>323</v>
      </c>
      <c r="C241" s="148" t="s">
        <v>1</v>
      </c>
      <c r="D241" s="266">
        <f>IF(G$79="","",D$236-D$238)</f>
        <v>0</v>
      </c>
      <c r="E241" s="266">
        <f t="shared" ref="E241:AG241" si="187">IF(H$79="","",E$236-E$238)</f>
        <v>0</v>
      </c>
      <c r="F241" s="266">
        <f t="shared" si="187"/>
        <v>0</v>
      </c>
      <c r="G241" s="266">
        <f t="shared" si="187"/>
        <v>0</v>
      </c>
      <c r="H241" s="266">
        <f t="shared" si="187"/>
        <v>0</v>
      </c>
      <c r="I241" s="266">
        <f t="shared" si="187"/>
        <v>0</v>
      </c>
      <c r="J241" s="266">
        <f t="shared" si="187"/>
        <v>0</v>
      </c>
      <c r="K241" s="266">
        <f t="shared" si="187"/>
        <v>0</v>
      </c>
      <c r="L241" s="266">
        <f t="shared" si="187"/>
        <v>0</v>
      </c>
      <c r="M241" s="266">
        <f t="shared" si="187"/>
        <v>0</v>
      </c>
      <c r="N241" s="266">
        <f t="shared" si="187"/>
        <v>0</v>
      </c>
      <c r="O241" s="266">
        <f t="shared" si="187"/>
        <v>0</v>
      </c>
      <c r="P241" s="266">
        <f t="shared" si="187"/>
        <v>0</v>
      </c>
      <c r="Q241" s="266">
        <f t="shared" si="187"/>
        <v>0</v>
      </c>
      <c r="R241" s="266">
        <f t="shared" si="187"/>
        <v>0</v>
      </c>
      <c r="S241" s="266" t="str">
        <f t="shared" si="187"/>
        <v/>
      </c>
      <c r="T241" s="266" t="str">
        <f t="shared" si="187"/>
        <v/>
      </c>
      <c r="U241" s="266" t="str">
        <f t="shared" si="187"/>
        <v/>
      </c>
      <c r="V241" s="266" t="str">
        <f t="shared" si="187"/>
        <v/>
      </c>
      <c r="W241" s="266" t="str">
        <f t="shared" si="187"/>
        <v/>
      </c>
      <c r="X241" s="266" t="str">
        <f t="shared" si="187"/>
        <v/>
      </c>
      <c r="Y241" s="266" t="str">
        <f t="shared" si="187"/>
        <v/>
      </c>
      <c r="Z241" s="266" t="str">
        <f t="shared" si="187"/>
        <v/>
      </c>
      <c r="AA241" s="266" t="str">
        <f t="shared" si="187"/>
        <v/>
      </c>
      <c r="AB241" s="266" t="str">
        <f t="shared" si="187"/>
        <v/>
      </c>
      <c r="AC241" s="266" t="str">
        <f t="shared" si="187"/>
        <v/>
      </c>
      <c r="AD241" s="266" t="str">
        <f t="shared" si="187"/>
        <v/>
      </c>
      <c r="AE241" s="266" t="str">
        <f t="shared" si="187"/>
        <v/>
      </c>
      <c r="AF241" s="266" t="str">
        <f t="shared" si="187"/>
        <v/>
      </c>
      <c r="AG241" s="266" t="str">
        <f t="shared" si="187"/>
        <v/>
      </c>
    </row>
    <row r="242" spans="1:33" s="75" customFormat="1">
      <c r="A242" s="270" t="s">
        <v>169</v>
      </c>
      <c r="B242" s="399" t="s">
        <v>348</v>
      </c>
      <c r="C242" s="168" t="s">
        <v>1</v>
      </c>
      <c r="D242" s="272">
        <f>IF(G$79="","",D$240-D$241)</f>
        <v>0</v>
      </c>
      <c r="E242" s="272">
        <f t="shared" ref="E242:AG242" si="188">IF(H$79="","",E$240-E$241)</f>
        <v>0</v>
      </c>
      <c r="F242" s="272">
        <f t="shared" si="188"/>
        <v>0</v>
      </c>
      <c r="G242" s="272">
        <f t="shared" si="188"/>
        <v>0</v>
      </c>
      <c r="H242" s="272">
        <f t="shared" si="188"/>
        <v>0</v>
      </c>
      <c r="I242" s="272">
        <f t="shared" si="188"/>
        <v>0</v>
      </c>
      <c r="J242" s="272">
        <f t="shared" si="188"/>
        <v>0</v>
      </c>
      <c r="K242" s="272">
        <f t="shared" si="188"/>
        <v>0</v>
      </c>
      <c r="L242" s="272">
        <f t="shared" si="188"/>
        <v>0</v>
      </c>
      <c r="M242" s="272">
        <f t="shared" si="188"/>
        <v>0</v>
      </c>
      <c r="N242" s="272">
        <f t="shared" si="188"/>
        <v>0</v>
      </c>
      <c r="O242" s="272">
        <f t="shared" si="188"/>
        <v>0</v>
      </c>
      <c r="P242" s="272">
        <f t="shared" si="188"/>
        <v>0</v>
      </c>
      <c r="Q242" s="272">
        <f t="shared" si="188"/>
        <v>0</v>
      </c>
      <c r="R242" s="272">
        <f t="shared" si="188"/>
        <v>0</v>
      </c>
      <c r="S242" s="272" t="str">
        <f t="shared" si="188"/>
        <v/>
      </c>
      <c r="T242" s="272" t="str">
        <f t="shared" si="188"/>
        <v/>
      </c>
      <c r="U242" s="272" t="str">
        <f t="shared" si="188"/>
        <v/>
      </c>
      <c r="V242" s="272" t="str">
        <f t="shared" si="188"/>
        <v/>
      </c>
      <c r="W242" s="272" t="str">
        <f t="shared" si="188"/>
        <v/>
      </c>
      <c r="X242" s="272" t="str">
        <f t="shared" si="188"/>
        <v/>
      </c>
      <c r="Y242" s="272" t="str">
        <f t="shared" si="188"/>
        <v/>
      </c>
      <c r="Z242" s="272" t="str">
        <f t="shared" si="188"/>
        <v/>
      </c>
      <c r="AA242" s="272" t="str">
        <f t="shared" si="188"/>
        <v/>
      </c>
      <c r="AB242" s="272" t="str">
        <f t="shared" si="188"/>
        <v/>
      </c>
      <c r="AC242" s="272" t="str">
        <f t="shared" si="188"/>
        <v/>
      </c>
      <c r="AD242" s="272" t="str">
        <f t="shared" si="188"/>
        <v/>
      </c>
      <c r="AE242" s="272" t="str">
        <f t="shared" si="188"/>
        <v/>
      </c>
      <c r="AF242" s="272" t="str">
        <f t="shared" si="188"/>
        <v/>
      </c>
      <c r="AG242" s="272" t="str">
        <f t="shared" si="188"/>
        <v/>
      </c>
    </row>
    <row r="243" spans="1:33" s="374" customFormat="1" ht="24" customHeight="1">
      <c r="A243" s="373" t="s">
        <v>138</v>
      </c>
      <c r="B243" s="374" t="s">
        <v>139</v>
      </c>
      <c r="H243" s="400"/>
    </row>
    <row r="244" spans="1:33" s="402" customFormat="1" ht="18" customHeight="1">
      <c r="A244" s="401" t="s">
        <v>209</v>
      </c>
      <c r="B244" s="402" t="s">
        <v>210</v>
      </c>
      <c r="H244" s="403"/>
    </row>
    <row r="245" spans="1:33" s="80" customFormat="1" ht="19.5" customHeight="1">
      <c r="A245" s="79"/>
      <c r="B245" s="80" t="s">
        <v>140</v>
      </c>
    </row>
    <row r="246" spans="1:33" s="8" customFormat="1">
      <c r="A246" s="640" t="s">
        <v>10</v>
      </c>
      <c r="B246" s="642" t="s">
        <v>204</v>
      </c>
      <c r="C246" s="644" t="s">
        <v>0</v>
      </c>
      <c r="D246" s="36" t="str">
        <f t="shared" ref="D246:AG246" si="189">IF(G$79="","",G$79)</f>
        <v>Faza oper.</v>
      </c>
      <c r="E246" s="36" t="str">
        <f t="shared" si="189"/>
        <v>Faza oper.</v>
      </c>
      <c r="F246" s="36" t="str">
        <f t="shared" si="189"/>
        <v>Faza oper.</v>
      </c>
      <c r="G246" s="36" t="str">
        <f t="shared" si="189"/>
        <v>Faza oper.</v>
      </c>
      <c r="H246" s="36" t="str">
        <f t="shared" si="189"/>
        <v>Faza oper.</v>
      </c>
      <c r="I246" s="36" t="str">
        <f t="shared" si="189"/>
        <v>Faza oper.</v>
      </c>
      <c r="J246" s="36" t="str">
        <f t="shared" si="189"/>
        <v>Faza oper.</v>
      </c>
      <c r="K246" s="36" t="str">
        <f t="shared" si="189"/>
        <v>Faza oper.</v>
      </c>
      <c r="L246" s="36" t="str">
        <f t="shared" si="189"/>
        <v>Faza oper.</v>
      </c>
      <c r="M246" s="36" t="str">
        <f t="shared" si="189"/>
        <v>Faza oper.</v>
      </c>
      <c r="N246" s="36" t="str">
        <f t="shared" si="189"/>
        <v>Faza oper.</v>
      </c>
      <c r="O246" s="36" t="str">
        <f t="shared" si="189"/>
        <v>Faza oper.</v>
      </c>
      <c r="P246" s="36" t="str">
        <f t="shared" si="189"/>
        <v>Faza oper.</v>
      </c>
      <c r="Q246" s="36" t="str">
        <f t="shared" si="189"/>
        <v>Faza oper.</v>
      </c>
      <c r="R246" s="36" t="str">
        <f t="shared" si="189"/>
        <v>Faza oper.</v>
      </c>
      <c r="S246" s="36" t="str">
        <f t="shared" si="189"/>
        <v/>
      </c>
      <c r="T246" s="36" t="str">
        <f t="shared" si="189"/>
        <v/>
      </c>
      <c r="U246" s="36" t="str">
        <f t="shared" si="189"/>
        <v/>
      </c>
      <c r="V246" s="36" t="str">
        <f t="shared" si="189"/>
        <v/>
      </c>
      <c r="W246" s="36" t="str">
        <f t="shared" si="189"/>
        <v/>
      </c>
      <c r="X246" s="36" t="str">
        <f t="shared" si="189"/>
        <v/>
      </c>
      <c r="Y246" s="36" t="str">
        <f t="shared" si="189"/>
        <v/>
      </c>
      <c r="Z246" s="36" t="str">
        <f t="shared" si="189"/>
        <v/>
      </c>
      <c r="AA246" s="36" t="str">
        <f t="shared" si="189"/>
        <v/>
      </c>
      <c r="AB246" s="36" t="str">
        <f t="shared" si="189"/>
        <v/>
      </c>
      <c r="AC246" s="36" t="str">
        <f t="shared" si="189"/>
        <v/>
      </c>
      <c r="AD246" s="36" t="str">
        <f t="shared" si="189"/>
        <v/>
      </c>
      <c r="AE246" s="36" t="str">
        <f t="shared" si="189"/>
        <v/>
      </c>
      <c r="AF246" s="36" t="str">
        <f t="shared" si="189"/>
        <v/>
      </c>
      <c r="AG246" s="36" t="str">
        <f t="shared" si="189"/>
        <v/>
      </c>
    </row>
    <row r="247" spans="1:33" s="8" customFormat="1">
      <c r="A247" s="641"/>
      <c r="B247" s="643"/>
      <c r="C247" s="645"/>
      <c r="D247" s="33">
        <f t="shared" ref="D247:AG247" si="190">IF(G$80="","",G$80)</f>
        <v>2016</v>
      </c>
      <c r="E247" s="33">
        <f t="shared" si="190"/>
        <v>2017</v>
      </c>
      <c r="F247" s="33">
        <f t="shared" si="190"/>
        <v>2018</v>
      </c>
      <c r="G247" s="33">
        <f t="shared" si="190"/>
        <v>2019</v>
      </c>
      <c r="H247" s="33">
        <f t="shared" si="190"/>
        <v>2020</v>
      </c>
      <c r="I247" s="33">
        <f t="shared" si="190"/>
        <v>2021</v>
      </c>
      <c r="J247" s="33">
        <f t="shared" si="190"/>
        <v>2022</v>
      </c>
      <c r="K247" s="33">
        <f t="shared" si="190"/>
        <v>2023</v>
      </c>
      <c r="L247" s="33">
        <f t="shared" si="190"/>
        <v>2024</v>
      </c>
      <c r="M247" s="33">
        <f t="shared" si="190"/>
        <v>2025</v>
      </c>
      <c r="N247" s="33">
        <f t="shared" si="190"/>
        <v>2026</v>
      </c>
      <c r="O247" s="33">
        <f t="shared" si="190"/>
        <v>2027</v>
      </c>
      <c r="P247" s="33">
        <f t="shared" si="190"/>
        <v>2028</v>
      </c>
      <c r="Q247" s="33">
        <f t="shared" si="190"/>
        <v>2029</v>
      </c>
      <c r="R247" s="33">
        <f t="shared" si="190"/>
        <v>2030</v>
      </c>
      <c r="S247" s="33" t="str">
        <f t="shared" si="190"/>
        <v/>
      </c>
      <c r="T247" s="33" t="str">
        <f t="shared" si="190"/>
        <v/>
      </c>
      <c r="U247" s="33" t="str">
        <f t="shared" si="190"/>
        <v/>
      </c>
      <c r="V247" s="33" t="str">
        <f t="shared" si="190"/>
        <v/>
      </c>
      <c r="W247" s="33" t="str">
        <f t="shared" si="190"/>
        <v/>
      </c>
      <c r="X247" s="33" t="str">
        <f t="shared" si="190"/>
        <v/>
      </c>
      <c r="Y247" s="33" t="str">
        <f t="shared" si="190"/>
        <v/>
      </c>
      <c r="Z247" s="33" t="str">
        <f t="shared" si="190"/>
        <v/>
      </c>
      <c r="AA247" s="33" t="str">
        <f t="shared" si="190"/>
        <v/>
      </c>
      <c r="AB247" s="33" t="str">
        <f t="shared" si="190"/>
        <v/>
      </c>
      <c r="AC247" s="33" t="str">
        <f t="shared" si="190"/>
        <v/>
      </c>
      <c r="AD247" s="33" t="str">
        <f t="shared" si="190"/>
        <v/>
      </c>
      <c r="AE247" s="33" t="str">
        <f t="shared" si="190"/>
        <v/>
      </c>
      <c r="AF247" s="33" t="str">
        <f t="shared" si="190"/>
        <v/>
      </c>
      <c r="AG247" s="33" t="str">
        <f t="shared" si="190"/>
        <v/>
      </c>
    </row>
    <row r="248" spans="1:33" s="69" customFormat="1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33" s="80" customFormat="1" ht="19.5" customHeight="1">
      <c r="A258" s="79"/>
      <c r="B258" s="80" t="s">
        <v>141</v>
      </c>
    </row>
    <row r="259" spans="1:33" s="8" customFormat="1">
      <c r="A259" s="640" t="s">
        <v>10</v>
      </c>
      <c r="B259" s="642" t="s">
        <v>213</v>
      </c>
      <c r="C259" s="644" t="s">
        <v>0</v>
      </c>
      <c r="D259" s="36" t="str">
        <f t="shared" ref="D259:AG259" si="191">IF(G$79="","",G$79)</f>
        <v>Faza oper.</v>
      </c>
      <c r="E259" s="36" t="str">
        <f t="shared" si="191"/>
        <v>Faza oper.</v>
      </c>
      <c r="F259" s="36" t="str">
        <f t="shared" si="191"/>
        <v>Faza oper.</v>
      </c>
      <c r="G259" s="36" t="str">
        <f t="shared" si="191"/>
        <v>Faza oper.</v>
      </c>
      <c r="H259" s="36" t="str">
        <f t="shared" si="191"/>
        <v>Faza oper.</v>
      </c>
      <c r="I259" s="36" t="str">
        <f t="shared" si="191"/>
        <v>Faza oper.</v>
      </c>
      <c r="J259" s="36" t="str">
        <f t="shared" si="191"/>
        <v>Faza oper.</v>
      </c>
      <c r="K259" s="36" t="str">
        <f t="shared" si="191"/>
        <v>Faza oper.</v>
      </c>
      <c r="L259" s="36" t="str">
        <f t="shared" si="191"/>
        <v>Faza oper.</v>
      </c>
      <c r="M259" s="36" t="str">
        <f t="shared" si="191"/>
        <v>Faza oper.</v>
      </c>
      <c r="N259" s="36" t="str">
        <f t="shared" si="191"/>
        <v>Faza oper.</v>
      </c>
      <c r="O259" s="36" t="str">
        <f t="shared" si="191"/>
        <v>Faza oper.</v>
      </c>
      <c r="P259" s="36" t="str">
        <f t="shared" si="191"/>
        <v>Faza oper.</v>
      </c>
      <c r="Q259" s="36" t="str">
        <f t="shared" si="191"/>
        <v>Faza oper.</v>
      </c>
      <c r="R259" s="36" t="str">
        <f t="shared" si="191"/>
        <v>Faza oper.</v>
      </c>
      <c r="S259" s="36" t="str">
        <f t="shared" si="191"/>
        <v/>
      </c>
      <c r="T259" s="36" t="str">
        <f t="shared" si="191"/>
        <v/>
      </c>
      <c r="U259" s="36" t="str">
        <f t="shared" si="191"/>
        <v/>
      </c>
      <c r="V259" s="36" t="str">
        <f t="shared" si="191"/>
        <v/>
      </c>
      <c r="W259" s="36" t="str">
        <f t="shared" si="191"/>
        <v/>
      </c>
      <c r="X259" s="36" t="str">
        <f t="shared" si="191"/>
        <v/>
      </c>
      <c r="Y259" s="36" t="str">
        <f t="shared" si="191"/>
        <v/>
      </c>
      <c r="Z259" s="36" t="str">
        <f t="shared" si="191"/>
        <v/>
      </c>
      <c r="AA259" s="36" t="str">
        <f t="shared" si="191"/>
        <v/>
      </c>
      <c r="AB259" s="36" t="str">
        <f t="shared" si="191"/>
        <v/>
      </c>
      <c r="AC259" s="36" t="str">
        <f t="shared" si="191"/>
        <v/>
      </c>
      <c r="AD259" s="36" t="str">
        <f t="shared" si="191"/>
        <v/>
      </c>
      <c r="AE259" s="36" t="str">
        <f t="shared" si="191"/>
        <v/>
      </c>
      <c r="AF259" s="36" t="str">
        <f t="shared" si="191"/>
        <v/>
      </c>
      <c r="AG259" s="36" t="str">
        <f t="shared" si="191"/>
        <v/>
      </c>
    </row>
    <row r="260" spans="1:33" s="8" customFormat="1">
      <c r="A260" s="641"/>
      <c r="B260" s="643"/>
      <c r="C260" s="645"/>
      <c r="D260" s="33">
        <f t="shared" ref="D260:AG260" si="192">IF(G$80="","",G$80)</f>
        <v>2016</v>
      </c>
      <c r="E260" s="33">
        <f t="shared" si="192"/>
        <v>2017</v>
      </c>
      <c r="F260" s="33">
        <f t="shared" si="192"/>
        <v>2018</v>
      </c>
      <c r="G260" s="33">
        <f t="shared" si="192"/>
        <v>2019</v>
      </c>
      <c r="H260" s="33">
        <f t="shared" si="192"/>
        <v>2020</v>
      </c>
      <c r="I260" s="33">
        <f t="shared" si="192"/>
        <v>2021</v>
      </c>
      <c r="J260" s="33">
        <f t="shared" si="192"/>
        <v>2022</v>
      </c>
      <c r="K260" s="33">
        <f t="shared" si="192"/>
        <v>2023</v>
      </c>
      <c r="L260" s="33">
        <f t="shared" si="192"/>
        <v>2024</v>
      </c>
      <c r="M260" s="33">
        <f t="shared" si="192"/>
        <v>2025</v>
      </c>
      <c r="N260" s="33">
        <f t="shared" si="192"/>
        <v>2026</v>
      </c>
      <c r="O260" s="33">
        <f t="shared" si="192"/>
        <v>2027</v>
      </c>
      <c r="P260" s="33">
        <f t="shared" si="192"/>
        <v>2028</v>
      </c>
      <c r="Q260" s="33">
        <f t="shared" si="192"/>
        <v>2029</v>
      </c>
      <c r="R260" s="33">
        <f t="shared" si="192"/>
        <v>2030</v>
      </c>
      <c r="S260" s="33" t="str">
        <f t="shared" si="192"/>
        <v/>
      </c>
      <c r="T260" s="33" t="str">
        <f t="shared" si="192"/>
        <v/>
      </c>
      <c r="U260" s="33" t="str">
        <f t="shared" si="192"/>
        <v/>
      </c>
      <c r="V260" s="33" t="str">
        <f t="shared" si="192"/>
        <v/>
      </c>
      <c r="W260" s="33" t="str">
        <f t="shared" si="192"/>
        <v/>
      </c>
      <c r="X260" s="33" t="str">
        <f t="shared" si="192"/>
        <v/>
      </c>
      <c r="Y260" s="33" t="str">
        <f t="shared" si="192"/>
        <v/>
      </c>
      <c r="Z260" s="33" t="str">
        <f t="shared" si="192"/>
        <v/>
      </c>
      <c r="AA260" s="33" t="str">
        <f t="shared" si="192"/>
        <v/>
      </c>
      <c r="AB260" s="33" t="str">
        <f t="shared" si="192"/>
        <v/>
      </c>
      <c r="AC260" s="33" t="str">
        <f t="shared" si="192"/>
        <v/>
      </c>
      <c r="AD260" s="33" t="str">
        <f t="shared" si="192"/>
        <v/>
      </c>
      <c r="AE260" s="33" t="str">
        <f t="shared" si="192"/>
        <v/>
      </c>
      <c r="AF260" s="33" t="str">
        <f t="shared" si="192"/>
        <v/>
      </c>
      <c r="AG260" s="33" t="str">
        <f t="shared" si="192"/>
        <v/>
      </c>
    </row>
    <row r="261" spans="1:33" s="69" customFormat="1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33" s="402" customFormat="1" ht="18" customHeight="1">
      <c r="A271" s="401" t="s">
        <v>211</v>
      </c>
      <c r="B271" s="402" t="s">
        <v>212</v>
      </c>
      <c r="H271" s="403"/>
    </row>
    <row r="272" spans="1:33" s="405" customFormat="1" ht="19.5" customHeight="1">
      <c r="A272" s="404"/>
      <c r="B272" s="405" t="s">
        <v>142</v>
      </c>
    </row>
    <row r="273" spans="1:40" s="8" customFormat="1" ht="11.25" customHeight="1">
      <c r="A273" s="640" t="s">
        <v>22</v>
      </c>
      <c r="B273" s="642" t="s">
        <v>240</v>
      </c>
      <c r="C273" s="644" t="s">
        <v>0</v>
      </c>
      <c r="D273" s="644" t="s">
        <v>61</v>
      </c>
      <c r="E273" s="385" t="str">
        <f t="shared" ref="E273:AH273" si="193">IF(G$79="","",G$79)</f>
        <v>Faza oper.</v>
      </c>
      <c r="F273" s="385" t="str">
        <f t="shared" si="193"/>
        <v>Faza oper.</v>
      </c>
      <c r="G273" s="385" t="str">
        <f t="shared" si="193"/>
        <v>Faza oper.</v>
      </c>
      <c r="H273" s="385" t="str">
        <f t="shared" si="193"/>
        <v>Faza oper.</v>
      </c>
      <c r="I273" s="385" t="str">
        <f t="shared" si="193"/>
        <v>Faza oper.</v>
      </c>
      <c r="J273" s="385" t="str">
        <f t="shared" si="193"/>
        <v>Faza oper.</v>
      </c>
      <c r="K273" s="385" t="str">
        <f t="shared" si="193"/>
        <v>Faza oper.</v>
      </c>
      <c r="L273" s="385" t="str">
        <f t="shared" si="193"/>
        <v>Faza oper.</v>
      </c>
      <c r="M273" s="385" t="str">
        <f t="shared" si="193"/>
        <v>Faza oper.</v>
      </c>
      <c r="N273" s="385" t="str">
        <f t="shared" si="193"/>
        <v>Faza oper.</v>
      </c>
      <c r="O273" s="385" t="str">
        <f t="shared" si="193"/>
        <v>Faza oper.</v>
      </c>
      <c r="P273" s="385" t="str">
        <f t="shared" si="193"/>
        <v>Faza oper.</v>
      </c>
      <c r="Q273" s="385" t="str">
        <f t="shared" si="193"/>
        <v>Faza oper.</v>
      </c>
      <c r="R273" s="385" t="str">
        <f t="shared" si="193"/>
        <v>Faza oper.</v>
      </c>
      <c r="S273" s="385" t="str">
        <f t="shared" si="193"/>
        <v>Faza oper.</v>
      </c>
      <c r="T273" s="385" t="str">
        <f t="shared" si="193"/>
        <v/>
      </c>
      <c r="U273" s="385" t="str">
        <f t="shared" si="193"/>
        <v/>
      </c>
      <c r="V273" s="385" t="str">
        <f t="shared" si="193"/>
        <v/>
      </c>
      <c r="W273" s="385" t="str">
        <f t="shared" si="193"/>
        <v/>
      </c>
      <c r="X273" s="385" t="str">
        <f t="shared" si="193"/>
        <v/>
      </c>
      <c r="Y273" s="385" t="str">
        <f t="shared" si="193"/>
        <v/>
      </c>
      <c r="Z273" s="385" t="str">
        <f t="shared" si="193"/>
        <v/>
      </c>
      <c r="AA273" s="385" t="str">
        <f t="shared" si="193"/>
        <v/>
      </c>
      <c r="AB273" s="385" t="str">
        <f t="shared" si="193"/>
        <v/>
      </c>
      <c r="AC273" s="385" t="str">
        <f t="shared" si="193"/>
        <v/>
      </c>
      <c r="AD273" s="385" t="str">
        <f t="shared" si="193"/>
        <v/>
      </c>
      <c r="AE273" s="385" t="str">
        <f t="shared" si="193"/>
        <v/>
      </c>
      <c r="AF273" s="385" t="str">
        <f t="shared" si="193"/>
        <v/>
      </c>
      <c r="AG273" s="385" t="str">
        <f t="shared" si="193"/>
        <v/>
      </c>
      <c r="AH273" s="385" t="str">
        <f t="shared" si="193"/>
        <v/>
      </c>
    </row>
    <row r="274" spans="1:40" s="8" customFormat="1" ht="11.25" customHeight="1">
      <c r="A274" s="647"/>
      <c r="B274" s="643"/>
      <c r="C274" s="648"/>
      <c r="D274" s="648"/>
      <c r="E274" s="33">
        <f t="shared" ref="E274:AH274" si="194">IF(G$80="","",G$80)</f>
        <v>2016</v>
      </c>
      <c r="F274" s="33">
        <f t="shared" si="194"/>
        <v>2017</v>
      </c>
      <c r="G274" s="33">
        <f t="shared" si="194"/>
        <v>2018</v>
      </c>
      <c r="H274" s="33">
        <f t="shared" si="194"/>
        <v>2019</v>
      </c>
      <c r="I274" s="33">
        <f t="shared" si="194"/>
        <v>2020</v>
      </c>
      <c r="J274" s="33">
        <f t="shared" si="194"/>
        <v>2021</v>
      </c>
      <c r="K274" s="33">
        <f t="shared" si="194"/>
        <v>2022</v>
      </c>
      <c r="L274" s="33">
        <f t="shared" si="194"/>
        <v>2023</v>
      </c>
      <c r="M274" s="33">
        <f t="shared" si="194"/>
        <v>2024</v>
      </c>
      <c r="N274" s="33">
        <f t="shared" si="194"/>
        <v>2025</v>
      </c>
      <c r="O274" s="33">
        <f t="shared" si="194"/>
        <v>2026</v>
      </c>
      <c r="P274" s="33">
        <f t="shared" si="194"/>
        <v>2027</v>
      </c>
      <c r="Q274" s="33">
        <f t="shared" si="194"/>
        <v>2028</v>
      </c>
      <c r="R274" s="33">
        <f t="shared" si="194"/>
        <v>2029</v>
      </c>
      <c r="S274" s="33">
        <f t="shared" si="194"/>
        <v>2030</v>
      </c>
      <c r="T274" s="33" t="str">
        <f t="shared" si="194"/>
        <v/>
      </c>
      <c r="U274" s="33" t="str">
        <f t="shared" si="194"/>
        <v/>
      </c>
      <c r="V274" s="33" t="str">
        <f t="shared" si="194"/>
        <v/>
      </c>
      <c r="W274" s="33" t="str">
        <f t="shared" si="194"/>
        <v/>
      </c>
      <c r="X274" s="33" t="str">
        <f t="shared" si="194"/>
        <v/>
      </c>
      <c r="Y274" s="33" t="str">
        <f t="shared" si="194"/>
        <v/>
      </c>
      <c r="Z274" s="33" t="str">
        <f t="shared" si="194"/>
        <v/>
      </c>
      <c r="AA274" s="33" t="str">
        <f t="shared" si="194"/>
        <v/>
      </c>
      <c r="AB274" s="33" t="str">
        <f t="shared" si="194"/>
        <v/>
      </c>
      <c r="AC274" s="33" t="str">
        <f t="shared" si="194"/>
        <v/>
      </c>
      <c r="AD274" s="33" t="str">
        <f t="shared" si="194"/>
        <v/>
      </c>
      <c r="AE274" s="33" t="str">
        <f t="shared" si="194"/>
        <v/>
      </c>
      <c r="AF274" s="33" t="str">
        <f t="shared" si="194"/>
        <v/>
      </c>
      <c r="AG274" s="33" t="str">
        <f t="shared" si="194"/>
        <v/>
      </c>
      <c r="AH274" s="33" t="str">
        <f t="shared" si="194"/>
        <v/>
      </c>
    </row>
    <row r="275" spans="1:40" s="70" customFormat="1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40" s="69" customFormat="1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40" s="69" customFormat="1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40" s="69" customFormat="1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40" s="405" customFormat="1" ht="19.5" customHeight="1">
      <c r="A286" s="404"/>
      <c r="B286" s="405" t="s">
        <v>214</v>
      </c>
    </row>
    <row r="287" spans="1:40" s="8" customFormat="1" ht="11.25" customHeight="1">
      <c r="A287" s="640" t="s">
        <v>125</v>
      </c>
      <c r="B287" s="642" t="s">
        <v>239</v>
      </c>
      <c r="C287" s="644" t="s">
        <v>0</v>
      </c>
      <c r="D287" s="644" t="s">
        <v>61</v>
      </c>
      <c r="E287" s="385" t="str">
        <f t="shared" ref="E287:AH287" si="195">IF(G$79="","",G$79)</f>
        <v>Faza oper.</v>
      </c>
      <c r="F287" s="385" t="str">
        <f t="shared" si="195"/>
        <v>Faza oper.</v>
      </c>
      <c r="G287" s="385" t="str">
        <f t="shared" si="195"/>
        <v>Faza oper.</v>
      </c>
      <c r="H287" s="385" t="str">
        <f t="shared" si="195"/>
        <v>Faza oper.</v>
      </c>
      <c r="I287" s="385" t="str">
        <f t="shared" si="195"/>
        <v>Faza oper.</v>
      </c>
      <c r="J287" s="385" t="str">
        <f t="shared" si="195"/>
        <v>Faza oper.</v>
      </c>
      <c r="K287" s="385" t="str">
        <f t="shared" si="195"/>
        <v>Faza oper.</v>
      </c>
      <c r="L287" s="385" t="str">
        <f t="shared" si="195"/>
        <v>Faza oper.</v>
      </c>
      <c r="M287" s="385" t="str">
        <f t="shared" si="195"/>
        <v>Faza oper.</v>
      </c>
      <c r="N287" s="385" t="str">
        <f t="shared" si="195"/>
        <v>Faza oper.</v>
      </c>
      <c r="O287" s="385" t="str">
        <f t="shared" si="195"/>
        <v>Faza oper.</v>
      </c>
      <c r="P287" s="385" t="str">
        <f t="shared" si="195"/>
        <v>Faza oper.</v>
      </c>
      <c r="Q287" s="385" t="str">
        <f t="shared" si="195"/>
        <v>Faza oper.</v>
      </c>
      <c r="R287" s="385" t="str">
        <f t="shared" si="195"/>
        <v>Faza oper.</v>
      </c>
      <c r="S287" s="385" t="str">
        <f t="shared" si="195"/>
        <v>Faza oper.</v>
      </c>
      <c r="T287" s="385" t="str">
        <f t="shared" si="195"/>
        <v/>
      </c>
      <c r="U287" s="385" t="str">
        <f t="shared" si="195"/>
        <v/>
      </c>
      <c r="V287" s="385" t="str">
        <f t="shared" si="195"/>
        <v/>
      </c>
      <c r="W287" s="385" t="str">
        <f t="shared" si="195"/>
        <v/>
      </c>
      <c r="X287" s="385" t="str">
        <f t="shared" si="195"/>
        <v/>
      </c>
      <c r="Y287" s="385" t="str">
        <f t="shared" si="195"/>
        <v/>
      </c>
      <c r="Z287" s="385" t="str">
        <f t="shared" si="195"/>
        <v/>
      </c>
      <c r="AA287" s="385" t="str">
        <f t="shared" si="195"/>
        <v/>
      </c>
      <c r="AB287" s="385" t="str">
        <f t="shared" si="195"/>
        <v/>
      </c>
      <c r="AC287" s="385" t="str">
        <f t="shared" si="195"/>
        <v/>
      </c>
      <c r="AD287" s="385" t="str">
        <f t="shared" si="195"/>
        <v/>
      </c>
      <c r="AE287" s="385" t="str">
        <f t="shared" si="195"/>
        <v/>
      </c>
      <c r="AF287" s="385" t="str">
        <f t="shared" si="195"/>
        <v/>
      </c>
      <c r="AG287" s="385" t="str">
        <f t="shared" si="195"/>
        <v/>
      </c>
      <c r="AH287" s="385" t="str">
        <f t="shared" si="195"/>
        <v/>
      </c>
    </row>
    <row r="288" spans="1:40" s="8" customFormat="1" ht="11.25" customHeight="1">
      <c r="A288" s="647"/>
      <c r="B288" s="643"/>
      <c r="C288" s="648"/>
      <c r="D288" s="648"/>
      <c r="E288" s="33">
        <f t="shared" ref="E288:AH288" si="196">IF(G$80="","",G$80)</f>
        <v>2016</v>
      </c>
      <c r="F288" s="33">
        <f t="shared" si="196"/>
        <v>2017</v>
      </c>
      <c r="G288" s="33">
        <f t="shared" si="196"/>
        <v>2018</v>
      </c>
      <c r="H288" s="33">
        <f t="shared" si="196"/>
        <v>2019</v>
      </c>
      <c r="I288" s="33">
        <f t="shared" si="196"/>
        <v>2020</v>
      </c>
      <c r="J288" s="33">
        <f t="shared" si="196"/>
        <v>2021</v>
      </c>
      <c r="K288" s="33">
        <f t="shared" si="196"/>
        <v>2022</v>
      </c>
      <c r="L288" s="33">
        <f t="shared" si="196"/>
        <v>2023</v>
      </c>
      <c r="M288" s="33">
        <f t="shared" si="196"/>
        <v>2024</v>
      </c>
      <c r="N288" s="33">
        <f t="shared" si="196"/>
        <v>2025</v>
      </c>
      <c r="O288" s="33">
        <f t="shared" si="196"/>
        <v>2026</v>
      </c>
      <c r="P288" s="33">
        <f t="shared" si="196"/>
        <v>2027</v>
      </c>
      <c r="Q288" s="33">
        <f t="shared" si="196"/>
        <v>2028</v>
      </c>
      <c r="R288" s="33">
        <f t="shared" si="196"/>
        <v>2029</v>
      </c>
      <c r="S288" s="33">
        <f t="shared" si="196"/>
        <v>2030</v>
      </c>
      <c r="T288" s="33" t="str">
        <f t="shared" si="196"/>
        <v/>
      </c>
      <c r="U288" s="33" t="str">
        <f t="shared" si="196"/>
        <v/>
      </c>
      <c r="V288" s="33" t="str">
        <f t="shared" si="196"/>
        <v/>
      </c>
      <c r="W288" s="33" t="str">
        <f t="shared" si="196"/>
        <v/>
      </c>
      <c r="X288" s="33" t="str">
        <f t="shared" si="196"/>
        <v/>
      </c>
      <c r="Y288" s="33" t="str">
        <f t="shared" si="196"/>
        <v/>
      </c>
      <c r="Z288" s="33" t="str">
        <f t="shared" si="196"/>
        <v/>
      </c>
      <c r="AA288" s="33" t="str">
        <f t="shared" si="196"/>
        <v/>
      </c>
      <c r="AB288" s="33" t="str">
        <f t="shared" si="196"/>
        <v/>
      </c>
      <c r="AC288" s="33" t="str">
        <f t="shared" si="196"/>
        <v/>
      </c>
      <c r="AD288" s="33" t="str">
        <f t="shared" si="196"/>
        <v/>
      </c>
      <c r="AE288" s="33" t="str">
        <f t="shared" si="196"/>
        <v/>
      </c>
      <c r="AF288" s="33" t="str">
        <f t="shared" si="196"/>
        <v/>
      </c>
      <c r="AG288" s="33" t="str">
        <f t="shared" si="196"/>
        <v/>
      </c>
      <c r="AH288" s="33" t="str">
        <f t="shared" si="196"/>
        <v/>
      </c>
    </row>
    <row r="289" spans="1:40" s="70" customFormat="1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40" s="69" customFormat="1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40" s="69" customFormat="1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40" s="69" customFormat="1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40" s="405" customFormat="1" ht="19.5" customHeight="1">
      <c r="A300" s="404"/>
      <c r="B300" s="405" t="s">
        <v>215</v>
      </c>
    </row>
    <row r="301" spans="1:40" s="8" customFormat="1">
      <c r="A301" s="640" t="s">
        <v>22</v>
      </c>
      <c r="B301" s="642" t="s">
        <v>216</v>
      </c>
      <c r="C301" s="644" t="s">
        <v>0</v>
      </c>
      <c r="D301" s="385" t="str">
        <f t="shared" ref="D301:AG301" si="197">IF(G$79="","",G$79)</f>
        <v>Faza oper.</v>
      </c>
      <c r="E301" s="385" t="str">
        <f t="shared" si="197"/>
        <v>Faza oper.</v>
      </c>
      <c r="F301" s="385" t="str">
        <f t="shared" si="197"/>
        <v>Faza oper.</v>
      </c>
      <c r="G301" s="385" t="str">
        <f t="shared" si="197"/>
        <v>Faza oper.</v>
      </c>
      <c r="H301" s="385" t="str">
        <f t="shared" si="197"/>
        <v>Faza oper.</v>
      </c>
      <c r="I301" s="385" t="str">
        <f t="shared" si="197"/>
        <v>Faza oper.</v>
      </c>
      <c r="J301" s="385" t="str">
        <f t="shared" si="197"/>
        <v>Faza oper.</v>
      </c>
      <c r="K301" s="385" t="str">
        <f t="shared" si="197"/>
        <v>Faza oper.</v>
      </c>
      <c r="L301" s="385" t="str">
        <f t="shared" si="197"/>
        <v>Faza oper.</v>
      </c>
      <c r="M301" s="385" t="str">
        <f t="shared" si="197"/>
        <v>Faza oper.</v>
      </c>
      <c r="N301" s="385" t="str">
        <f t="shared" si="197"/>
        <v>Faza oper.</v>
      </c>
      <c r="O301" s="385" t="str">
        <f t="shared" si="197"/>
        <v>Faza oper.</v>
      </c>
      <c r="P301" s="385" t="str">
        <f t="shared" si="197"/>
        <v>Faza oper.</v>
      </c>
      <c r="Q301" s="385" t="str">
        <f t="shared" si="197"/>
        <v>Faza oper.</v>
      </c>
      <c r="R301" s="385" t="str">
        <f t="shared" si="197"/>
        <v>Faza oper.</v>
      </c>
      <c r="S301" s="385" t="str">
        <f t="shared" si="197"/>
        <v/>
      </c>
      <c r="T301" s="385" t="str">
        <f t="shared" si="197"/>
        <v/>
      </c>
      <c r="U301" s="385" t="str">
        <f t="shared" si="197"/>
        <v/>
      </c>
      <c r="V301" s="385" t="str">
        <f t="shared" si="197"/>
        <v/>
      </c>
      <c r="W301" s="385" t="str">
        <f t="shared" si="197"/>
        <v/>
      </c>
      <c r="X301" s="385" t="str">
        <f t="shared" si="197"/>
        <v/>
      </c>
      <c r="Y301" s="385" t="str">
        <f t="shared" si="197"/>
        <v/>
      </c>
      <c r="Z301" s="385" t="str">
        <f t="shared" si="197"/>
        <v/>
      </c>
      <c r="AA301" s="385" t="str">
        <f t="shared" si="197"/>
        <v/>
      </c>
      <c r="AB301" s="385" t="str">
        <f t="shared" si="197"/>
        <v/>
      </c>
      <c r="AC301" s="385" t="str">
        <f t="shared" si="197"/>
        <v/>
      </c>
      <c r="AD301" s="385" t="str">
        <f t="shared" si="197"/>
        <v/>
      </c>
      <c r="AE301" s="385" t="str">
        <f t="shared" si="197"/>
        <v/>
      </c>
      <c r="AF301" s="385" t="str">
        <f t="shared" si="197"/>
        <v/>
      </c>
      <c r="AG301" s="385" t="str">
        <f t="shared" si="197"/>
        <v/>
      </c>
    </row>
    <row r="302" spans="1:40" s="8" customFormat="1">
      <c r="A302" s="641"/>
      <c r="B302" s="643"/>
      <c r="C302" s="645"/>
      <c r="D302" s="33">
        <f t="shared" ref="D302:AG302" si="198">IF(G$80="","",G$80)</f>
        <v>2016</v>
      </c>
      <c r="E302" s="33">
        <f t="shared" si="198"/>
        <v>2017</v>
      </c>
      <c r="F302" s="33">
        <f t="shared" si="198"/>
        <v>2018</v>
      </c>
      <c r="G302" s="33">
        <f t="shared" si="198"/>
        <v>2019</v>
      </c>
      <c r="H302" s="33">
        <f t="shared" si="198"/>
        <v>2020</v>
      </c>
      <c r="I302" s="33">
        <f t="shared" si="198"/>
        <v>2021</v>
      </c>
      <c r="J302" s="33">
        <f t="shared" si="198"/>
        <v>2022</v>
      </c>
      <c r="K302" s="33">
        <f t="shared" si="198"/>
        <v>2023</v>
      </c>
      <c r="L302" s="33">
        <f t="shared" si="198"/>
        <v>2024</v>
      </c>
      <c r="M302" s="33">
        <f t="shared" si="198"/>
        <v>2025</v>
      </c>
      <c r="N302" s="33">
        <f t="shared" si="198"/>
        <v>2026</v>
      </c>
      <c r="O302" s="33">
        <f t="shared" si="198"/>
        <v>2027</v>
      </c>
      <c r="P302" s="33">
        <f t="shared" si="198"/>
        <v>2028</v>
      </c>
      <c r="Q302" s="33">
        <f t="shared" si="198"/>
        <v>2029</v>
      </c>
      <c r="R302" s="33">
        <f t="shared" si="198"/>
        <v>2030</v>
      </c>
      <c r="S302" s="33" t="str">
        <f t="shared" si="198"/>
        <v/>
      </c>
      <c r="T302" s="33" t="str">
        <f t="shared" si="198"/>
        <v/>
      </c>
      <c r="U302" s="33" t="str">
        <f t="shared" si="198"/>
        <v/>
      </c>
      <c r="V302" s="33" t="str">
        <f t="shared" si="198"/>
        <v/>
      </c>
      <c r="W302" s="33" t="str">
        <f t="shared" si="198"/>
        <v/>
      </c>
      <c r="X302" s="33" t="str">
        <f t="shared" si="198"/>
        <v/>
      </c>
      <c r="Y302" s="33" t="str">
        <f t="shared" si="198"/>
        <v/>
      </c>
      <c r="Z302" s="33" t="str">
        <f t="shared" si="198"/>
        <v/>
      </c>
      <c r="AA302" s="33" t="str">
        <f t="shared" si="198"/>
        <v/>
      </c>
      <c r="AB302" s="33" t="str">
        <f t="shared" si="198"/>
        <v/>
      </c>
      <c r="AC302" s="33" t="str">
        <f t="shared" si="198"/>
        <v/>
      </c>
      <c r="AD302" s="33" t="str">
        <f t="shared" si="198"/>
        <v/>
      </c>
      <c r="AE302" s="33" t="str">
        <f t="shared" si="198"/>
        <v/>
      </c>
      <c r="AF302" s="33" t="str">
        <f t="shared" si="198"/>
        <v/>
      </c>
      <c r="AG302" s="33" t="str">
        <f t="shared" si="198"/>
        <v/>
      </c>
    </row>
    <row r="303" spans="1:40" s="70" customFormat="1">
      <c r="A303" s="81">
        <v>1</v>
      </c>
      <c r="B303" s="82" t="s">
        <v>217</v>
      </c>
      <c r="C303" s="83" t="s">
        <v>1</v>
      </c>
      <c r="D303" s="84">
        <f>IF(G$79="","",SUMPRODUCT(D$261:D$270,E$289:E$298))</f>
        <v>0</v>
      </c>
      <c r="E303" s="84">
        <f t="shared" ref="E303:AG303" si="199">IF(H$79="","",SUMPRODUCT(E$261:E$270,F$289:F$298))</f>
        <v>0</v>
      </c>
      <c r="F303" s="84">
        <f t="shared" si="199"/>
        <v>0</v>
      </c>
      <c r="G303" s="84">
        <f t="shared" si="199"/>
        <v>0</v>
      </c>
      <c r="H303" s="84">
        <f>IF(K$79="","",SUMPRODUCT(H$261:H$270,I$289:I$298))</f>
        <v>0</v>
      </c>
      <c r="I303" s="84">
        <f t="shared" si="199"/>
        <v>0</v>
      </c>
      <c r="J303" s="84">
        <f t="shared" si="199"/>
        <v>0</v>
      </c>
      <c r="K303" s="84">
        <f t="shared" si="199"/>
        <v>0</v>
      </c>
      <c r="L303" s="84">
        <f t="shared" si="199"/>
        <v>0</v>
      </c>
      <c r="M303" s="84">
        <f t="shared" si="199"/>
        <v>0</v>
      </c>
      <c r="N303" s="84">
        <f t="shared" si="199"/>
        <v>0</v>
      </c>
      <c r="O303" s="84">
        <f t="shared" si="199"/>
        <v>0</v>
      </c>
      <c r="P303" s="84">
        <f t="shared" si="199"/>
        <v>0</v>
      </c>
      <c r="Q303" s="84">
        <f t="shared" si="199"/>
        <v>0</v>
      </c>
      <c r="R303" s="84">
        <f t="shared" si="199"/>
        <v>0</v>
      </c>
      <c r="S303" s="84" t="str">
        <f t="shared" si="199"/>
        <v/>
      </c>
      <c r="T303" s="84" t="str">
        <f t="shared" si="199"/>
        <v/>
      </c>
      <c r="U303" s="84" t="str">
        <f t="shared" si="199"/>
        <v/>
      </c>
      <c r="V303" s="84" t="str">
        <f t="shared" si="199"/>
        <v/>
      </c>
      <c r="W303" s="84" t="str">
        <f t="shared" si="199"/>
        <v/>
      </c>
      <c r="X303" s="84" t="str">
        <f t="shared" si="199"/>
        <v/>
      </c>
      <c r="Y303" s="84" t="str">
        <f t="shared" si="199"/>
        <v/>
      </c>
      <c r="Z303" s="84" t="str">
        <f t="shared" si="199"/>
        <v/>
      </c>
      <c r="AA303" s="84" t="str">
        <f t="shared" si="199"/>
        <v/>
      </c>
      <c r="AB303" s="84" t="str">
        <f t="shared" si="199"/>
        <v/>
      </c>
      <c r="AC303" s="84" t="str">
        <f t="shared" si="199"/>
        <v/>
      </c>
      <c r="AD303" s="84" t="str">
        <f t="shared" si="199"/>
        <v/>
      </c>
      <c r="AE303" s="84" t="str">
        <f t="shared" si="199"/>
        <v/>
      </c>
      <c r="AF303" s="84" t="str">
        <f t="shared" si="199"/>
        <v/>
      </c>
      <c r="AG303" s="84" t="str">
        <f t="shared" si="199"/>
        <v/>
      </c>
    </row>
    <row r="304" spans="1:40" s="70" customFormat="1" ht="22.5">
      <c r="A304" s="85">
        <v>2</v>
      </c>
      <c r="B304" s="86" t="s">
        <v>218</v>
      </c>
      <c r="C304" s="87" t="s">
        <v>1</v>
      </c>
      <c r="D304" s="88">
        <f>IF(G$79="","",SUM(D$230))</f>
        <v>0</v>
      </c>
      <c r="E304" s="88">
        <f t="shared" ref="E304:AG304" si="200">IF(H$79="","",SUM(E$230))</f>
        <v>0</v>
      </c>
      <c r="F304" s="88">
        <f t="shared" si="200"/>
        <v>0</v>
      </c>
      <c r="G304" s="88">
        <f t="shared" si="200"/>
        <v>0</v>
      </c>
      <c r="H304" s="88">
        <f t="shared" si="200"/>
        <v>0</v>
      </c>
      <c r="I304" s="88">
        <f t="shared" si="200"/>
        <v>0</v>
      </c>
      <c r="J304" s="88">
        <f t="shared" si="200"/>
        <v>0</v>
      </c>
      <c r="K304" s="88">
        <f t="shared" si="200"/>
        <v>0</v>
      </c>
      <c r="L304" s="88">
        <f t="shared" si="200"/>
        <v>0</v>
      </c>
      <c r="M304" s="88">
        <f t="shared" si="200"/>
        <v>0</v>
      </c>
      <c r="N304" s="88">
        <f t="shared" si="200"/>
        <v>0</v>
      </c>
      <c r="O304" s="88">
        <f t="shared" si="200"/>
        <v>0</v>
      </c>
      <c r="P304" s="88">
        <f t="shared" si="200"/>
        <v>0</v>
      </c>
      <c r="Q304" s="88">
        <f t="shared" si="200"/>
        <v>0</v>
      </c>
      <c r="R304" s="88">
        <f t="shared" si="200"/>
        <v>0</v>
      </c>
      <c r="S304" s="88" t="str">
        <f t="shared" si="200"/>
        <v/>
      </c>
      <c r="T304" s="88" t="str">
        <f t="shared" si="200"/>
        <v/>
      </c>
      <c r="U304" s="88" t="str">
        <f t="shared" si="200"/>
        <v/>
      </c>
      <c r="V304" s="88" t="str">
        <f t="shared" si="200"/>
        <v/>
      </c>
      <c r="W304" s="88" t="str">
        <f t="shared" si="200"/>
        <v/>
      </c>
      <c r="X304" s="88" t="str">
        <f t="shared" si="200"/>
        <v/>
      </c>
      <c r="Y304" s="88" t="str">
        <f t="shared" si="200"/>
        <v/>
      </c>
      <c r="Z304" s="88" t="str">
        <f t="shared" si="200"/>
        <v/>
      </c>
      <c r="AA304" s="88" t="str">
        <f t="shared" si="200"/>
        <v/>
      </c>
      <c r="AB304" s="88" t="str">
        <f t="shared" si="200"/>
        <v/>
      </c>
      <c r="AC304" s="88" t="str">
        <f t="shared" si="200"/>
        <v/>
      </c>
      <c r="AD304" s="88" t="str">
        <f t="shared" si="200"/>
        <v/>
      </c>
      <c r="AE304" s="88" t="str">
        <f t="shared" si="200"/>
        <v/>
      </c>
      <c r="AF304" s="88" t="str">
        <f t="shared" si="200"/>
        <v/>
      </c>
      <c r="AG304" s="88" t="str">
        <f t="shared" si="200"/>
        <v/>
      </c>
    </row>
    <row r="305" spans="1:40" s="70" customFormat="1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>Nie dotyczy</v>
      </c>
      <c r="E305" s="282" t="str">
        <f t="shared" ref="E305:AG305" si="201">IF(H$79="","",IF(E$303=0,"Nie dotyczy",IF(E$304/E$303&lt;=1,"Tak","Nie")))</f>
        <v>Nie dotyczy</v>
      </c>
      <c r="F305" s="282" t="str">
        <f t="shared" si="201"/>
        <v>Nie dotyczy</v>
      </c>
      <c r="G305" s="282" t="str">
        <f t="shared" si="201"/>
        <v>Nie dotyczy</v>
      </c>
      <c r="H305" s="282" t="str">
        <f t="shared" si="201"/>
        <v>Nie dotyczy</v>
      </c>
      <c r="I305" s="282" t="str">
        <f t="shared" si="201"/>
        <v>Nie dotyczy</v>
      </c>
      <c r="J305" s="282" t="str">
        <f t="shared" si="201"/>
        <v>Nie dotyczy</v>
      </c>
      <c r="K305" s="282" t="str">
        <f t="shared" si="201"/>
        <v>Nie dotyczy</v>
      </c>
      <c r="L305" s="282" t="str">
        <f t="shared" si="201"/>
        <v>Nie dotyczy</v>
      </c>
      <c r="M305" s="282" t="str">
        <f t="shared" si="201"/>
        <v>Nie dotyczy</v>
      </c>
      <c r="N305" s="282" t="str">
        <f t="shared" si="201"/>
        <v>Nie dotyczy</v>
      </c>
      <c r="O305" s="282" t="str">
        <f t="shared" si="201"/>
        <v>Nie dotyczy</v>
      </c>
      <c r="P305" s="282" t="str">
        <f t="shared" si="201"/>
        <v>Nie dotyczy</v>
      </c>
      <c r="Q305" s="282" t="str">
        <f t="shared" si="201"/>
        <v>Nie dotyczy</v>
      </c>
      <c r="R305" s="282" t="str">
        <f t="shared" si="201"/>
        <v>Nie dotyczy</v>
      </c>
      <c r="S305" s="282" t="str">
        <f t="shared" si="201"/>
        <v/>
      </c>
      <c r="T305" s="282" t="str">
        <f t="shared" si="201"/>
        <v/>
      </c>
      <c r="U305" s="282" t="str">
        <f t="shared" si="201"/>
        <v/>
      </c>
      <c r="V305" s="282" t="str">
        <f t="shared" si="201"/>
        <v/>
      </c>
      <c r="W305" s="282" t="str">
        <f t="shared" si="201"/>
        <v/>
      </c>
      <c r="X305" s="282" t="str">
        <f t="shared" si="201"/>
        <v/>
      </c>
      <c r="Y305" s="282" t="str">
        <f t="shared" si="201"/>
        <v/>
      </c>
      <c r="Z305" s="282" t="str">
        <f t="shared" si="201"/>
        <v/>
      </c>
      <c r="AA305" s="282" t="str">
        <f t="shared" si="201"/>
        <v/>
      </c>
      <c r="AB305" s="282" t="str">
        <f t="shared" si="201"/>
        <v/>
      </c>
      <c r="AC305" s="282" t="str">
        <f t="shared" si="201"/>
        <v/>
      </c>
      <c r="AD305" s="282" t="str">
        <f t="shared" si="201"/>
        <v/>
      </c>
      <c r="AE305" s="282" t="str">
        <f t="shared" si="201"/>
        <v/>
      </c>
      <c r="AF305" s="282" t="str">
        <f t="shared" si="201"/>
        <v/>
      </c>
      <c r="AG305" s="282" t="str">
        <f t="shared" si="201"/>
        <v/>
      </c>
      <c r="AH305" s="98"/>
      <c r="AI305" s="99"/>
      <c r="AJ305" s="98"/>
      <c r="AN305" s="75"/>
    </row>
    <row r="306" spans="1:40" s="70" customFormat="1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>Nie dotyczy</v>
      </c>
      <c r="E306" s="89" t="str">
        <f t="shared" ref="E306:AG306" si="202">IF(H$79="","",IF(E$305="Nie",E$304-E$303,"Nie dotyczy"))</f>
        <v>Nie dotyczy</v>
      </c>
      <c r="F306" s="89" t="str">
        <f t="shared" si="202"/>
        <v>Nie dotyczy</v>
      </c>
      <c r="G306" s="89" t="str">
        <f t="shared" si="202"/>
        <v>Nie dotyczy</v>
      </c>
      <c r="H306" s="89" t="str">
        <f t="shared" si="202"/>
        <v>Nie dotyczy</v>
      </c>
      <c r="I306" s="89" t="str">
        <f t="shared" si="202"/>
        <v>Nie dotyczy</v>
      </c>
      <c r="J306" s="89" t="str">
        <f t="shared" si="202"/>
        <v>Nie dotyczy</v>
      </c>
      <c r="K306" s="89" t="str">
        <f t="shared" si="202"/>
        <v>Nie dotyczy</v>
      </c>
      <c r="L306" s="89" t="str">
        <f t="shared" si="202"/>
        <v>Nie dotyczy</v>
      </c>
      <c r="M306" s="89" t="str">
        <f t="shared" si="202"/>
        <v>Nie dotyczy</v>
      </c>
      <c r="N306" s="89" t="str">
        <f t="shared" si="202"/>
        <v>Nie dotyczy</v>
      </c>
      <c r="O306" s="89" t="str">
        <f t="shared" si="202"/>
        <v>Nie dotyczy</v>
      </c>
      <c r="P306" s="89" t="str">
        <f t="shared" si="202"/>
        <v>Nie dotyczy</v>
      </c>
      <c r="Q306" s="89" t="str">
        <f t="shared" si="202"/>
        <v>Nie dotyczy</v>
      </c>
      <c r="R306" s="89" t="str">
        <f t="shared" si="202"/>
        <v>Nie dotyczy</v>
      </c>
      <c r="S306" s="89" t="str">
        <f t="shared" si="202"/>
        <v/>
      </c>
      <c r="T306" s="89" t="str">
        <f t="shared" si="202"/>
        <v/>
      </c>
      <c r="U306" s="89" t="str">
        <f t="shared" si="202"/>
        <v/>
      </c>
      <c r="V306" s="89" t="str">
        <f t="shared" si="202"/>
        <v/>
      </c>
      <c r="W306" s="89" t="str">
        <f t="shared" si="202"/>
        <v/>
      </c>
      <c r="X306" s="89" t="str">
        <f t="shared" si="202"/>
        <v/>
      </c>
      <c r="Y306" s="89" t="str">
        <f t="shared" si="202"/>
        <v/>
      </c>
      <c r="Z306" s="89" t="str">
        <f t="shared" si="202"/>
        <v/>
      </c>
      <c r="AA306" s="89" t="str">
        <f t="shared" si="202"/>
        <v/>
      </c>
      <c r="AB306" s="89" t="str">
        <f t="shared" si="202"/>
        <v/>
      </c>
      <c r="AC306" s="89" t="str">
        <f t="shared" si="202"/>
        <v/>
      </c>
      <c r="AD306" s="89" t="str">
        <f t="shared" si="202"/>
        <v/>
      </c>
      <c r="AE306" s="89" t="str">
        <f t="shared" si="202"/>
        <v/>
      </c>
      <c r="AF306" s="89" t="str">
        <f t="shared" si="202"/>
        <v/>
      </c>
      <c r="AG306" s="89" t="str">
        <f t="shared" si="202"/>
        <v/>
      </c>
      <c r="AH306" s="98"/>
      <c r="AI306" s="99"/>
      <c r="AJ306" s="98"/>
      <c r="AN306" s="75"/>
    </row>
    <row r="307" spans="1:40" s="70" customFormat="1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>Nie dotyczy</v>
      </c>
      <c r="E307" s="90" t="str">
        <f t="shared" ref="E307:AG307" si="203">IF(H$79="","",IF(E$306="Nie dotyczy","Nie dotyczy",E$306/E$303))</f>
        <v>Nie dotyczy</v>
      </c>
      <c r="F307" s="90" t="str">
        <f t="shared" si="203"/>
        <v>Nie dotyczy</v>
      </c>
      <c r="G307" s="90" t="str">
        <f t="shared" si="203"/>
        <v>Nie dotyczy</v>
      </c>
      <c r="H307" s="90" t="str">
        <f t="shared" si="203"/>
        <v>Nie dotyczy</v>
      </c>
      <c r="I307" s="90" t="str">
        <f t="shared" si="203"/>
        <v>Nie dotyczy</v>
      </c>
      <c r="J307" s="90" t="str">
        <f t="shared" si="203"/>
        <v>Nie dotyczy</v>
      </c>
      <c r="K307" s="90" t="str">
        <f t="shared" si="203"/>
        <v>Nie dotyczy</v>
      </c>
      <c r="L307" s="90" t="str">
        <f t="shared" si="203"/>
        <v>Nie dotyczy</v>
      </c>
      <c r="M307" s="90" t="str">
        <f t="shared" si="203"/>
        <v>Nie dotyczy</v>
      </c>
      <c r="N307" s="90" t="str">
        <f t="shared" si="203"/>
        <v>Nie dotyczy</v>
      </c>
      <c r="O307" s="90" t="str">
        <f t="shared" si="203"/>
        <v>Nie dotyczy</v>
      </c>
      <c r="P307" s="90" t="str">
        <f t="shared" si="203"/>
        <v>Nie dotyczy</v>
      </c>
      <c r="Q307" s="90" t="str">
        <f t="shared" si="203"/>
        <v>Nie dotyczy</v>
      </c>
      <c r="R307" s="90" t="str">
        <f t="shared" si="203"/>
        <v>Nie dotyczy</v>
      </c>
      <c r="S307" s="90" t="str">
        <f t="shared" si="203"/>
        <v/>
      </c>
      <c r="T307" s="90" t="str">
        <f t="shared" si="203"/>
        <v/>
      </c>
      <c r="U307" s="90" t="str">
        <f t="shared" si="203"/>
        <v/>
      </c>
      <c r="V307" s="90" t="str">
        <f t="shared" si="203"/>
        <v/>
      </c>
      <c r="W307" s="90" t="str">
        <f t="shared" si="203"/>
        <v/>
      </c>
      <c r="X307" s="90" t="str">
        <f t="shared" si="203"/>
        <v/>
      </c>
      <c r="Y307" s="90" t="str">
        <f t="shared" si="203"/>
        <v/>
      </c>
      <c r="Z307" s="90" t="str">
        <f t="shared" si="203"/>
        <v/>
      </c>
      <c r="AA307" s="90" t="str">
        <f t="shared" si="203"/>
        <v/>
      </c>
      <c r="AB307" s="90" t="str">
        <f t="shared" si="203"/>
        <v/>
      </c>
      <c r="AC307" s="90" t="str">
        <f t="shared" si="203"/>
        <v/>
      </c>
      <c r="AD307" s="90" t="str">
        <f t="shared" si="203"/>
        <v/>
      </c>
      <c r="AE307" s="90" t="str">
        <f t="shared" si="203"/>
        <v/>
      </c>
      <c r="AF307" s="90" t="str">
        <f t="shared" si="203"/>
        <v/>
      </c>
      <c r="AG307" s="90" t="str">
        <f t="shared" si="203"/>
        <v/>
      </c>
      <c r="AH307" s="98"/>
      <c r="AI307" s="99"/>
      <c r="AJ307" s="98"/>
      <c r="AN307" s="75"/>
    </row>
    <row r="308" spans="1:40" s="70" customFormat="1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>Nie dotyczy</v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>
      <c r="A309" s="406">
        <v>7</v>
      </c>
      <c r="B309" s="407" t="s">
        <v>452</v>
      </c>
      <c r="C309" s="408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40" s="405" customFormat="1" ht="19.5" customHeight="1">
      <c r="A310" s="404"/>
      <c r="B310" s="405" t="s">
        <v>227</v>
      </c>
    </row>
    <row r="311" spans="1:40" s="8" customFormat="1">
      <c r="A311" s="640" t="s">
        <v>125</v>
      </c>
      <c r="B311" s="642" t="s">
        <v>228</v>
      </c>
      <c r="C311" s="644" t="s">
        <v>0</v>
      </c>
      <c r="D311" s="385" t="str">
        <f t="shared" ref="D311:AG311" si="204">IF(G$79="","",G$79)</f>
        <v>Faza oper.</v>
      </c>
      <c r="E311" s="385" t="str">
        <f t="shared" si="204"/>
        <v>Faza oper.</v>
      </c>
      <c r="F311" s="385" t="str">
        <f t="shared" si="204"/>
        <v>Faza oper.</v>
      </c>
      <c r="G311" s="385" t="str">
        <f t="shared" si="204"/>
        <v>Faza oper.</v>
      </c>
      <c r="H311" s="385" t="str">
        <f t="shared" si="204"/>
        <v>Faza oper.</v>
      </c>
      <c r="I311" s="385" t="str">
        <f t="shared" si="204"/>
        <v>Faza oper.</v>
      </c>
      <c r="J311" s="385" t="str">
        <f t="shared" si="204"/>
        <v>Faza oper.</v>
      </c>
      <c r="K311" s="385" t="str">
        <f t="shared" si="204"/>
        <v>Faza oper.</v>
      </c>
      <c r="L311" s="385" t="str">
        <f t="shared" si="204"/>
        <v>Faza oper.</v>
      </c>
      <c r="M311" s="385" t="str">
        <f t="shared" si="204"/>
        <v>Faza oper.</v>
      </c>
      <c r="N311" s="385" t="str">
        <f t="shared" si="204"/>
        <v>Faza oper.</v>
      </c>
      <c r="O311" s="385" t="str">
        <f t="shared" si="204"/>
        <v>Faza oper.</v>
      </c>
      <c r="P311" s="385" t="str">
        <f t="shared" si="204"/>
        <v>Faza oper.</v>
      </c>
      <c r="Q311" s="385" t="str">
        <f t="shared" si="204"/>
        <v>Faza oper.</v>
      </c>
      <c r="R311" s="385" t="str">
        <f t="shared" si="204"/>
        <v>Faza oper.</v>
      </c>
      <c r="S311" s="385" t="str">
        <f t="shared" si="204"/>
        <v/>
      </c>
      <c r="T311" s="385" t="str">
        <f t="shared" si="204"/>
        <v/>
      </c>
      <c r="U311" s="385" t="str">
        <f t="shared" si="204"/>
        <v/>
      </c>
      <c r="V311" s="385" t="str">
        <f t="shared" si="204"/>
        <v/>
      </c>
      <c r="W311" s="385" t="str">
        <f t="shared" si="204"/>
        <v/>
      </c>
      <c r="X311" s="385" t="str">
        <f t="shared" si="204"/>
        <v/>
      </c>
      <c r="Y311" s="385" t="str">
        <f t="shared" si="204"/>
        <v/>
      </c>
      <c r="Z311" s="385" t="str">
        <f t="shared" si="204"/>
        <v/>
      </c>
      <c r="AA311" s="385" t="str">
        <f t="shared" si="204"/>
        <v/>
      </c>
      <c r="AB311" s="385" t="str">
        <f t="shared" si="204"/>
        <v/>
      </c>
      <c r="AC311" s="385" t="str">
        <f t="shared" si="204"/>
        <v/>
      </c>
      <c r="AD311" s="385" t="str">
        <f t="shared" si="204"/>
        <v/>
      </c>
      <c r="AE311" s="385" t="str">
        <f t="shared" si="204"/>
        <v/>
      </c>
      <c r="AF311" s="385" t="str">
        <f t="shared" si="204"/>
        <v/>
      </c>
      <c r="AG311" s="385" t="str">
        <f t="shared" si="204"/>
        <v/>
      </c>
    </row>
    <row r="312" spans="1:40" s="8" customFormat="1">
      <c r="A312" s="641"/>
      <c r="B312" s="643"/>
      <c r="C312" s="645"/>
      <c r="D312" s="33">
        <f t="shared" ref="D312:AG312" si="205">IF(G$80="","",G$80)</f>
        <v>2016</v>
      </c>
      <c r="E312" s="33">
        <f t="shared" si="205"/>
        <v>2017</v>
      </c>
      <c r="F312" s="33">
        <f t="shared" si="205"/>
        <v>2018</v>
      </c>
      <c r="G312" s="33">
        <f t="shared" si="205"/>
        <v>2019</v>
      </c>
      <c r="H312" s="33">
        <f t="shared" si="205"/>
        <v>2020</v>
      </c>
      <c r="I312" s="33">
        <f t="shared" si="205"/>
        <v>2021</v>
      </c>
      <c r="J312" s="33">
        <f t="shared" si="205"/>
        <v>2022</v>
      </c>
      <c r="K312" s="33">
        <f t="shared" si="205"/>
        <v>2023</v>
      </c>
      <c r="L312" s="33">
        <f t="shared" si="205"/>
        <v>2024</v>
      </c>
      <c r="M312" s="33">
        <f t="shared" si="205"/>
        <v>2025</v>
      </c>
      <c r="N312" s="33">
        <f t="shared" si="205"/>
        <v>2026</v>
      </c>
      <c r="O312" s="33">
        <f t="shared" si="205"/>
        <v>2027</v>
      </c>
      <c r="P312" s="33">
        <f t="shared" si="205"/>
        <v>2028</v>
      </c>
      <c r="Q312" s="33">
        <f t="shared" si="205"/>
        <v>2029</v>
      </c>
      <c r="R312" s="33">
        <f t="shared" si="205"/>
        <v>2030</v>
      </c>
      <c r="S312" s="33" t="str">
        <f t="shared" si="205"/>
        <v/>
      </c>
      <c r="T312" s="33" t="str">
        <f t="shared" si="205"/>
        <v/>
      </c>
      <c r="U312" s="33" t="str">
        <f t="shared" si="205"/>
        <v/>
      </c>
      <c r="V312" s="33" t="str">
        <f t="shared" si="205"/>
        <v/>
      </c>
      <c r="W312" s="33" t="str">
        <f t="shared" si="205"/>
        <v/>
      </c>
      <c r="X312" s="33" t="str">
        <f t="shared" si="205"/>
        <v/>
      </c>
      <c r="Y312" s="33" t="str">
        <f t="shared" si="205"/>
        <v/>
      </c>
      <c r="Z312" s="33" t="str">
        <f t="shared" si="205"/>
        <v/>
      </c>
      <c r="AA312" s="33" t="str">
        <f t="shared" si="205"/>
        <v/>
      </c>
      <c r="AB312" s="33" t="str">
        <f t="shared" si="205"/>
        <v/>
      </c>
      <c r="AC312" s="33" t="str">
        <f t="shared" si="205"/>
        <v/>
      </c>
      <c r="AD312" s="33" t="str">
        <f t="shared" si="205"/>
        <v/>
      </c>
      <c r="AE312" s="33" t="str">
        <f t="shared" si="205"/>
        <v/>
      </c>
      <c r="AF312" s="33" t="str">
        <f t="shared" si="205"/>
        <v/>
      </c>
      <c r="AG312" s="33" t="str">
        <f t="shared" si="205"/>
        <v/>
      </c>
    </row>
    <row r="313" spans="1:40" s="70" customFormat="1">
      <c r="A313" s="100">
        <v>1</v>
      </c>
      <c r="B313" s="200" t="s">
        <v>453</v>
      </c>
      <c r="C313" s="274" t="s">
        <v>1</v>
      </c>
      <c r="D313" s="389" t="str">
        <f>IF(G$79="","",IF(Dane!D233="","",Dane!D233))</f>
        <v/>
      </c>
      <c r="E313" s="389" t="str">
        <f>IF(H$79="","",IF(Dane!E233="","",Dane!E233))</f>
        <v/>
      </c>
      <c r="F313" s="389" t="str">
        <f>IF(I$79="","",IF(Dane!F233="","",Dane!F233))</f>
        <v/>
      </c>
      <c r="G313" s="389" t="str">
        <f>IF(J$79="","",IF(Dane!G233="","",Dane!G233))</f>
        <v/>
      </c>
      <c r="H313" s="389" t="str">
        <f>IF(K$79="","",IF(Dane!H233="","",Dane!H233))</f>
        <v/>
      </c>
      <c r="I313" s="389" t="str">
        <f>IF(L$79="","",IF(Dane!I233="","",Dane!I233))</f>
        <v/>
      </c>
      <c r="J313" s="389" t="str">
        <f>IF(M$79="","",IF(Dane!J233="","",Dane!J233))</f>
        <v/>
      </c>
      <c r="K313" s="389" t="str">
        <f>IF(N$79="","",IF(Dane!K233="","",Dane!K233))</f>
        <v/>
      </c>
      <c r="L313" s="389" t="str">
        <f>IF(O$79="","",IF(Dane!L233="","",Dane!L233))</f>
        <v/>
      </c>
      <c r="M313" s="389" t="str">
        <f>IF(P$79="","",IF(Dane!M233="","",Dane!M233))</f>
        <v/>
      </c>
      <c r="N313" s="389" t="str">
        <f>IF(Q$79="","",IF(Dane!N233="","",Dane!N233))</f>
        <v/>
      </c>
      <c r="O313" s="389" t="str">
        <f>IF(R$79="","",IF(Dane!O233="","",Dane!O233))</f>
        <v/>
      </c>
      <c r="P313" s="389" t="str">
        <f>IF(S$79="","",IF(Dane!P233="","",Dane!P233))</f>
        <v/>
      </c>
      <c r="Q313" s="389" t="str">
        <f>IF(T$79="","",IF(Dane!Q233="","",Dane!Q233))</f>
        <v/>
      </c>
      <c r="R313" s="389" t="str">
        <f>IF(U$79="","",IF(Dane!R233="","",Dane!R233))</f>
        <v/>
      </c>
      <c r="S313" s="389" t="str">
        <f>IF(V$79="","",IF(Dane!S233="","",Dane!S233))</f>
        <v/>
      </c>
      <c r="T313" s="389" t="str">
        <f>IF(W$79="","",IF(Dane!T233="","",Dane!T233))</f>
        <v/>
      </c>
      <c r="U313" s="389" t="str">
        <f>IF(X$79="","",IF(Dane!U233="","",Dane!U233))</f>
        <v/>
      </c>
      <c r="V313" s="389" t="str">
        <f>IF(Y$79="","",IF(Dane!V233="","",Dane!V233))</f>
        <v/>
      </c>
      <c r="W313" s="389" t="str">
        <f>IF(Z$79="","",IF(Dane!W233="","",Dane!W233))</f>
        <v/>
      </c>
      <c r="X313" s="389" t="str">
        <f>IF(AA$79="","",IF(Dane!X233="","",Dane!X233))</f>
        <v/>
      </c>
      <c r="Y313" s="389" t="str">
        <f>IF(AB$79="","",IF(Dane!Y233="","",Dane!Y233))</f>
        <v/>
      </c>
      <c r="Z313" s="389" t="str">
        <f>IF(AC$79="","",IF(Dane!Z233="","",Dane!Z233))</f>
        <v/>
      </c>
      <c r="AA313" s="389" t="str">
        <f>IF(AD$79="","",IF(Dane!AA233="","",Dane!AA233))</f>
        <v/>
      </c>
      <c r="AB313" s="389" t="str">
        <f>IF(AE$79="","",IF(Dane!AB233="","",Dane!AB233))</f>
        <v/>
      </c>
      <c r="AC313" s="389" t="str">
        <f>IF(AF$79="","",IF(Dane!AC233="","",Dane!AC233))</f>
        <v/>
      </c>
      <c r="AD313" s="389" t="str">
        <f>IF(AG$79="","",IF(Dane!AD233="","",Dane!AD233))</f>
        <v/>
      </c>
      <c r="AE313" s="389" t="str">
        <f>IF(AH$79="","",IF(Dane!AE233="","",Dane!AE233))</f>
        <v/>
      </c>
      <c r="AF313" s="389" t="str">
        <f>IF(AI$79="","",IF(Dane!AF233="","",Dane!AF233))</f>
        <v/>
      </c>
      <c r="AG313" s="389" t="str">
        <f>IF(AJ$79="","",IF(Dane!AG233="","",Dane!AG233))</f>
        <v/>
      </c>
      <c r="AH313" s="98"/>
      <c r="AI313" s="99"/>
      <c r="AJ313" s="98"/>
      <c r="AN313" s="75"/>
    </row>
    <row r="314" spans="1:40" s="70" customFormat="1">
      <c r="A314" s="94">
        <v>2</v>
      </c>
      <c r="B314" s="204" t="s">
        <v>454</v>
      </c>
      <c r="C314" s="275" t="s">
        <v>1</v>
      </c>
      <c r="D314" s="89" t="str">
        <f>IF(G$79="","",IF(Dane!D234="","",Dane!D234))</f>
        <v/>
      </c>
      <c r="E314" s="89" t="str">
        <f>IF(H$79="","",IF(Dane!E234="","",Dane!E234))</f>
        <v/>
      </c>
      <c r="F314" s="89" t="str">
        <f>IF(I$79="","",IF(Dane!F234="","",Dane!F234))</f>
        <v/>
      </c>
      <c r="G314" s="89" t="str">
        <f>IF(J$79="","",IF(Dane!G234="","",Dane!G234))</f>
        <v/>
      </c>
      <c r="H314" s="89" t="str">
        <f>IF(K$79="","",IF(Dane!H234="","",Dane!H234))</f>
        <v/>
      </c>
      <c r="I314" s="89" t="str">
        <f>IF(L$79="","",IF(Dane!I234="","",Dane!I234))</f>
        <v/>
      </c>
      <c r="J314" s="89" t="str">
        <f>IF(M$79="","",IF(Dane!J234="","",Dane!J234))</f>
        <v/>
      </c>
      <c r="K314" s="89" t="str">
        <f>IF(N$79="","",IF(Dane!K234="","",Dane!K234))</f>
        <v/>
      </c>
      <c r="L314" s="89" t="str">
        <f>IF(O$79="","",IF(Dane!L234="","",Dane!L234))</f>
        <v/>
      </c>
      <c r="M314" s="89" t="str">
        <f>IF(P$79="","",IF(Dane!M234="","",Dane!M234))</f>
        <v/>
      </c>
      <c r="N314" s="89" t="str">
        <f>IF(Q$79="","",IF(Dane!N234="","",Dane!N234))</f>
        <v/>
      </c>
      <c r="O314" s="89" t="str">
        <f>IF(R$79="","",IF(Dane!O234="","",Dane!O234))</f>
        <v/>
      </c>
      <c r="P314" s="89" t="str">
        <f>IF(S$79="","",IF(Dane!P234="","",Dane!P234))</f>
        <v/>
      </c>
      <c r="Q314" s="89" t="str">
        <f>IF(T$79="","",IF(Dane!Q234="","",Dane!Q234))</f>
        <v/>
      </c>
      <c r="R314" s="89" t="str">
        <f>IF(U$79="","",IF(Dane!R234="","",Dane!R234))</f>
        <v/>
      </c>
      <c r="S314" s="89" t="str">
        <f>IF(V$79="","",IF(Dane!S234="","",Dane!S234))</f>
        <v/>
      </c>
      <c r="T314" s="89" t="str">
        <f>IF(W$79="","",IF(Dane!T234="","",Dane!T234))</f>
        <v/>
      </c>
      <c r="U314" s="89" t="str">
        <f>IF(X$79="","",IF(Dane!U234="","",Dane!U234))</f>
        <v/>
      </c>
      <c r="V314" s="89" t="str">
        <f>IF(Y$79="","",IF(Dane!V234="","",Dane!V234))</f>
        <v/>
      </c>
      <c r="W314" s="89" t="str">
        <f>IF(Z$79="","",IF(Dane!W234="","",Dane!W234))</f>
        <v/>
      </c>
      <c r="X314" s="89" t="str">
        <f>IF(AA$79="","",IF(Dane!X234="","",Dane!X234))</f>
        <v/>
      </c>
      <c r="Y314" s="89" t="str">
        <f>IF(AB$79="","",IF(Dane!Y234="","",Dane!Y234))</f>
        <v/>
      </c>
      <c r="Z314" s="89" t="str">
        <f>IF(AC$79="","",IF(Dane!Z234="","",Dane!Z234))</f>
        <v/>
      </c>
      <c r="AA314" s="89" t="str">
        <f>IF(AD$79="","",IF(Dane!AA234="","",Dane!AA234))</f>
        <v/>
      </c>
      <c r="AB314" s="89" t="str">
        <f>IF(AE$79="","",IF(Dane!AB234="","",Dane!AB234))</f>
        <v/>
      </c>
      <c r="AC314" s="89" t="str">
        <f>IF(AF$79="","",IF(Dane!AC234="","",Dane!AC234))</f>
        <v/>
      </c>
      <c r="AD314" s="89" t="str">
        <f>IF(AG$79="","",IF(Dane!AD234="","",Dane!AD234))</f>
        <v/>
      </c>
      <c r="AE314" s="89" t="str">
        <f>IF(AH$79="","",IF(Dane!AE234="","",Dane!AE234))</f>
        <v/>
      </c>
      <c r="AF314" s="89" t="str">
        <f>IF(AI$79="","",IF(Dane!AF234="","",Dane!AF234))</f>
        <v/>
      </c>
      <c r="AG314" s="89" t="str">
        <f>IF(AJ$79="","",IF(Dane!AG234="","",Dane!AG234))</f>
        <v/>
      </c>
      <c r="AH314" s="98"/>
      <c r="AI314" s="99"/>
      <c r="AJ314" s="98"/>
      <c r="AN314" s="75"/>
    </row>
    <row r="315" spans="1:40" s="70" customFormat="1">
      <c r="A315" s="94">
        <v>3</v>
      </c>
      <c r="B315" s="204" t="s">
        <v>455</v>
      </c>
      <c r="C315" s="275" t="s">
        <v>1</v>
      </c>
      <c r="D315" s="89" t="str">
        <f>IF(G$79="","",IF(Dane!D235="","",Dane!D235))</f>
        <v/>
      </c>
      <c r="E315" s="89" t="str">
        <f>IF(H$79="","",IF(Dane!E235="","",Dane!E235))</f>
        <v/>
      </c>
      <c r="F315" s="89" t="str">
        <f>IF(I$79="","",IF(Dane!F235="","",Dane!F235))</f>
        <v/>
      </c>
      <c r="G315" s="89" t="str">
        <f>IF(J$79="","",IF(Dane!G235="","",Dane!G235))</f>
        <v/>
      </c>
      <c r="H315" s="89" t="str">
        <f>IF(K$79="","",IF(Dane!H235="","",Dane!H235))</f>
        <v/>
      </c>
      <c r="I315" s="89" t="str">
        <f>IF(L$79="","",IF(Dane!I235="","",Dane!I235))</f>
        <v/>
      </c>
      <c r="J315" s="89" t="str">
        <f>IF(M$79="","",IF(Dane!J235="","",Dane!J235))</f>
        <v/>
      </c>
      <c r="K315" s="89" t="str">
        <f>IF(N$79="","",IF(Dane!K235="","",Dane!K235))</f>
        <v/>
      </c>
      <c r="L315" s="89" t="str">
        <f>IF(O$79="","",IF(Dane!L235="","",Dane!L235))</f>
        <v/>
      </c>
      <c r="M315" s="89" t="str">
        <f>IF(P$79="","",IF(Dane!M235="","",Dane!M235))</f>
        <v/>
      </c>
      <c r="N315" s="89" t="str">
        <f>IF(Q$79="","",IF(Dane!N235="","",Dane!N235))</f>
        <v/>
      </c>
      <c r="O315" s="89" t="str">
        <f>IF(R$79="","",IF(Dane!O235="","",Dane!O235))</f>
        <v/>
      </c>
      <c r="P315" s="89" t="str">
        <f>IF(S$79="","",IF(Dane!P235="","",Dane!P235))</f>
        <v/>
      </c>
      <c r="Q315" s="89" t="str">
        <f>IF(T$79="","",IF(Dane!Q235="","",Dane!Q235))</f>
        <v/>
      </c>
      <c r="R315" s="89" t="str">
        <f>IF(U$79="","",IF(Dane!R235="","",Dane!R235))</f>
        <v/>
      </c>
      <c r="S315" s="89" t="str">
        <f>IF(V$79="","",IF(Dane!S235="","",Dane!S235))</f>
        <v/>
      </c>
      <c r="T315" s="89" t="str">
        <f>IF(W$79="","",IF(Dane!T235="","",Dane!T235))</f>
        <v/>
      </c>
      <c r="U315" s="89" t="str">
        <f>IF(X$79="","",IF(Dane!U235="","",Dane!U235))</f>
        <v/>
      </c>
      <c r="V315" s="89" t="str">
        <f>IF(Y$79="","",IF(Dane!V235="","",Dane!V235))</f>
        <v/>
      </c>
      <c r="W315" s="89" t="str">
        <f>IF(Z$79="","",IF(Dane!W235="","",Dane!W235))</f>
        <v/>
      </c>
      <c r="X315" s="89" t="str">
        <f>IF(AA$79="","",IF(Dane!X235="","",Dane!X235))</f>
        <v/>
      </c>
      <c r="Y315" s="89" t="str">
        <f>IF(AB$79="","",IF(Dane!Y235="","",Dane!Y235))</f>
        <v/>
      </c>
      <c r="Z315" s="89" t="str">
        <f>IF(AC$79="","",IF(Dane!Z235="","",Dane!Z235))</f>
        <v/>
      </c>
      <c r="AA315" s="89" t="str">
        <f>IF(AD$79="","",IF(Dane!AA235="","",Dane!AA235))</f>
        <v/>
      </c>
      <c r="AB315" s="89" t="str">
        <f>IF(AE$79="","",IF(Dane!AB235="","",Dane!AB235))</f>
        <v/>
      </c>
      <c r="AC315" s="89" t="str">
        <f>IF(AF$79="","",IF(Dane!AC235="","",Dane!AC235))</f>
        <v/>
      </c>
      <c r="AD315" s="89" t="str">
        <f>IF(AG$79="","",IF(Dane!AD235="","",Dane!AD235))</f>
        <v/>
      </c>
      <c r="AE315" s="89" t="str">
        <f>IF(AH$79="","",IF(Dane!AE235="","",Dane!AE235))</f>
        <v/>
      </c>
      <c r="AF315" s="89" t="str">
        <f>IF(AI$79="","",IF(Dane!AF235="","",Dane!AF235))</f>
        <v/>
      </c>
      <c r="AG315" s="89" t="str">
        <f>IF(AJ$79="","",IF(Dane!AG235="","",Dane!AG235))</f>
        <v/>
      </c>
      <c r="AH315" s="98"/>
      <c r="AI315" s="99"/>
      <c r="AJ315" s="98"/>
      <c r="AN315" s="75"/>
    </row>
    <row r="316" spans="1:40" s="69" customFormat="1">
      <c r="A316" s="406">
        <v>4</v>
      </c>
      <c r="B316" s="407" t="s">
        <v>229</v>
      </c>
      <c r="C316" s="114" t="s">
        <v>4</v>
      </c>
      <c r="D316" s="409" t="str">
        <f>IF(G$79="","",IF(D$303=0,"Nie dotyczy",SUM(D$313:D$315)/D$303))</f>
        <v>Nie dotyczy</v>
      </c>
      <c r="E316" s="409" t="str">
        <f t="shared" ref="E316:AG316" si="206">IF(H$79="","",IF(E$303=0,"Nie dotyczy",SUM(E$313:E$315)/E$303))</f>
        <v>Nie dotyczy</v>
      </c>
      <c r="F316" s="409" t="str">
        <f t="shared" si="206"/>
        <v>Nie dotyczy</v>
      </c>
      <c r="G316" s="409" t="str">
        <f t="shared" si="206"/>
        <v>Nie dotyczy</v>
      </c>
      <c r="H316" s="409" t="str">
        <f t="shared" si="206"/>
        <v>Nie dotyczy</v>
      </c>
      <c r="I316" s="409" t="str">
        <f t="shared" si="206"/>
        <v>Nie dotyczy</v>
      </c>
      <c r="J316" s="409" t="str">
        <f t="shared" si="206"/>
        <v>Nie dotyczy</v>
      </c>
      <c r="K316" s="409" t="str">
        <f t="shared" si="206"/>
        <v>Nie dotyczy</v>
      </c>
      <c r="L316" s="409" t="str">
        <f t="shared" si="206"/>
        <v>Nie dotyczy</v>
      </c>
      <c r="M316" s="409" t="str">
        <f t="shared" si="206"/>
        <v>Nie dotyczy</v>
      </c>
      <c r="N316" s="409" t="str">
        <f t="shared" si="206"/>
        <v>Nie dotyczy</v>
      </c>
      <c r="O316" s="409" t="str">
        <f t="shared" si="206"/>
        <v>Nie dotyczy</v>
      </c>
      <c r="P316" s="409" t="str">
        <f t="shared" si="206"/>
        <v>Nie dotyczy</v>
      </c>
      <c r="Q316" s="409" t="str">
        <f t="shared" si="206"/>
        <v>Nie dotyczy</v>
      </c>
      <c r="R316" s="409" t="str">
        <f t="shared" si="206"/>
        <v>Nie dotyczy</v>
      </c>
      <c r="S316" s="409" t="str">
        <f t="shared" si="206"/>
        <v/>
      </c>
      <c r="T316" s="409" t="str">
        <f t="shared" si="206"/>
        <v/>
      </c>
      <c r="U316" s="409" t="str">
        <f t="shared" si="206"/>
        <v/>
      </c>
      <c r="V316" s="409" t="str">
        <f t="shared" si="206"/>
        <v/>
      </c>
      <c r="W316" s="409" t="str">
        <f t="shared" si="206"/>
        <v/>
      </c>
      <c r="X316" s="409" t="str">
        <f t="shared" si="206"/>
        <v/>
      </c>
      <c r="Y316" s="409" t="str">
        <f t="shared" si="206"/>
        <v/>
      </c>
      <c r="Z316" s="409" t="str">
        <f t="shared" si="206"/>
        <v/>
      </c>
      <c r="AA316" s="409" t="str">
        <f t="shared" si="206"/>
        <v/>
      </c>
      <c r="AB316" s="409" t="str">
        <f t="shared" si="206"/>
        <v/>
      </c>
      <c r="AC316" s="409" t="str">
        <f t="shared" si="206"/>
        <v/>
      </c>
      <c r="AD316" s="409" t="str">
        <f t="shared" si="206"/>
        <v/>
      </c>
      <c r="AE316" s="409" t="str">
        <f t="shared" si="206"/>
        <v/>
      </c>
      <c r="AF316" s="409" t="str">
        <f t="shared" si="206"/>
        <v/>
      </c>
      <c r="AG316" s="409" t="str">
        <f t="shared" si="206"/>
        <v/>
      </c>
      <c r="AH316" s="150"/>
      <c r="AI316" s="151"/>
      <c r="AJ316" s="150"/>
      <c r="AN316" s="112"/>
    </row>
    <row r="317" spans="1:40" s="405" customFormat="1" ht="19.5" customHeight="1">
      <c r="A317" s="404"/>
      <c r="B317" s="405" t="s">
        <v>236</v>
      </c>
    </row>
    <row r="318" spans="1:40" s="8" customFormat="1">
      <c r="A318" s="640" t="s">
        <v>123</v>
      </c>
      <c r="B318" s="642" t="s">
        <v>237</v>
      </c>
      <c r="C318" s="644" t="s">
        <v>0</v>
      </c>
      <c r="D318" s="385" t="str">
        <f t="shared" ref="D318:AG318" si="207">IF(G$79="","",G$79)</f>
        <v>Faza oper.</v>
      </c>
      <c r="E318" s="385" t="str">
        <f t="shared" si="207"/>
        <v>Faza oper.</v>
      </c>
      <c r="F318" s="385" t="str">
        <f t="shared" si="207"/>
        <v>Faza oper.</v>
      </c>
      <c r="G318" s="385" t="str">
        <f t="shared" si="207"/>
        <v>Faza oper.</v>
      </c>
      <c r="H318" s="385" t="str">
        <f t="shared" si="207"/>
        <v>Faza oper.</v>
      </c>
      <c r="I318" s="385" t="str">
        <f t="shared" si="207"/>
        <v>Faza oper.</v>
      </c>
      <c r="J318" s="385" t="str">
        <f t="shared" si="207"/>
        <v>Faza oper.</v>
      </c>
      <c r="K318" s="385" t="str">
        <f t="shared" si="207"/>
        <v>Faza oper.</v>
      </c>
      <c r="L318" s="385" t="str">
        <f t="shared" si="207"/>
        <v>Faza oper.</v>
      </c>
      <c r="M318" s="385" t="str">
        <f t="shared" si="207"/>
        <v>Faza oper.</v>
      </c>
      <c r="N318" s="385" t="str">
        <f t="shared" si="207"/>
        <v>Faza oper.</v>
      </c>
      <c r="O318" s="385" t="str">
        <f t="shared" si="207"/>
        <v>Faza oper.</v>
      </c>
      <c r="P318" s="385" t="str">
        <f t="shared" si="207"/>
        <v>Faza oper.</v>
      </c>
      <c r="Q318" s="385" t="str">
        <f t="shared" si="207"/>
        <v>Faza oper.</v>
      </c>
      <c r="R318" s="385" t="str">
        <f t="shared" si="207"/>
        <v>Faza oper.</v>
      </c>
      <c r="S318" s="385" t="str">
        <f t="shared" si="207"/>
        <v/>
      </c>
      <c r="T318" s="385" t="str">
        <f t="shared" si="207"/>
        <v/>
      </c>
      <c r="U318" s="385" t="str">
        <f t="shared" si="207"/>
        <v/>
      </c>
      <c r="V318" s="385" t="str">
        <f t="shared" si="207"/>
        <v/>
      </c>
      <c r="W318" s="385" t="str">
        <f t="shared" si="207"/>
        <v/>
      </c>
      <c r="X318" s="385" t="str">
        <f t="shared" si="207"/>
        <v/>
      </c>
      <c r="Y318" s="385" t="str">
        <f t="shared" si="207"/>
        <v/>
      </c>
      <c r="Z318" s="385" t="str">
        <f t="shared" si="207"/>
        <v/>
      </c>
      <c r="AA318" s="385" t="str">
        <f t="shared" si="207"/>
        <v/>
      </c>
      <c r="AB318" s="385" t="str">
        <f t="shared" si="207"/>
        <v/>
      </c>
      <c r="AC318" s="385" t="str">
        <f t="shared" si="207"/>
        <v/>
      </c>
      <c r="AD318" s="385" t="str">
        <f t="shared" si="207"/>
        <v/>
      </c>
      <c r="AE318" s="385" t="str">
        <f t="shared" si="207"/>
        <v/>
      </c>
      <c r="AF318" s="385" t="str">
        <f t="shared" si="207"/>
        <v/>
      </c>
      <c r="AG318" s="385" t="str">
        <f t="shared" si="207"/>
        <v/>
      </c>
    </row>
    <row r="319" spans="1:40" s="8" customFormat="1">
      <c r="A319" s="641"/>
      <c r="B319" s="643"/>
      <c r="C319" s="645"/>
      <c r="D319" s="33">
        <f t="shared" ref="D319:AG319" si="208">IF(G$80="","",G$80)</f>
        <v>2016</v>
      </c>
      <c r="E319" s="33">
        <f t="shared" si="208"/>
        <v>2017</v>
      </c>
      <c r="F319" s="33">
        <f t="shared" si="208"/>
        <v>2018</v>
      </c>
      <c r="G319" s="33">
        <f t="shared" si="208"/>
        <v>2019</v>
      </c>
      <c r="H319" s="33">
        <f t="shared" si="208"/>
        <v>2020</v>
      </c>
      <c r="I319" s="33">
        <f t="shared" si="208"/>
        <v>2021</v>
      </c>
      <c r="J319" s="33">
        <f t="shared" si="208"/>
        <v>2022</v>
      </c>
      <c r="K319" s="33">
        <f t="shared" si="208"/>
        <v>2023</v>
      </c>
      <c r="L319" s="33">
        <f t="shared" si="208"/>
        <v>2024</v>
      </c>
      <c r="M319" s="33">
        <f t="shared" si="208"/>
        <v>2025</v>
      </c>
      <c r="N319" s="33">
        <f t="shared" si="208"/>
        <v>2026</v>
      </c>
      <c r="O319" s="33">
        <f t="shared" si="208"/>
        <v>2027</v>
      </c>
      <c r="P319" s="33">
        <f t="shared" si="208"/>
        <v>2028</v>
      </c>
      <c r="Q319" s="33">
        <f t="shared" si="208"/>
        <v>2029</v>
      </c>
      <c r="R319" s="33">
        <f t="shared" si="208"/>
        <v>2030</v>
      </c>
      <c r="S319" s="33" t="str">
        <f t="shared" si="208"/>
        <v/>
      </c>
      <c r="T319" s="33" t="str">
        <f t="shared" si="208"/>
        <v/>
      </c>
      <c r="U319" s="33" t="str">
        <f t="shared" si="208"/>
        <v/>
      </c>
      <c r="V319" s="33" t="str">
        <f t="shared" si="208"/>
        <v/>
      </c>
      <c r="W319" s="33" t="str">
        <f t="shared" si="208"/>
        <v/>
      </c>
      <c r="X319" s="33" t="str">
        <f t="shared" si="208"/>
        <v/>
      </c>
      <c r="Y319" s="33" t="str">
        <f t="shared" si="208"/>
        <v/>
      </c>
      <c r="Z319" s="33" t="str">
        <f t="shared" si="208"/>
        <v/>
      </c>
      <c r="AA319" s="33" t="str">
        <f t="shared" si="208"/>
        <v/>
      </c>
      <c r="AB319" s="33" t="str">
        <f t="shared" si="208"/>
        <v/>
      </c>
      <c r="AC319" s="33" t="str">
        <f t="shared" si="208"/>
        <v/>
      </c>
      <c r="AD319" s="33" t="str">
        <f t="shared" si="208"/>
        <v/>
      </c>
      <c r="AE319" s="33" t="str">
        <f t="shared" si="208"/>
        <v/>
      </c>
      <c r="AF319" s="33" t="str">
        <f t="shared" si="208"/>
        <v/>
      </c>
      <c r="AG319" s="33" t="str">
        <f t="shared" si="208"/>
        <v/>
      </c>
    </row>
    <row r="320" spans="1:40" s="70" customFormat="1">
      <c r="A320" s="100">
        <v>1</v>
      </c>
      <c r="B320" s="82" t="s">
        <v>231</v>
      </c>
      <c r="C320" s="101" t="s">
        <v>232</v>
      </c>
      <c r="D320" s="102" t="str">
        <f t="shared" ref="D320:AG320" si="209">IF(G$79="","",IF(D$35="","",HLOOKUP(D$319,$D$29:$AS$35,7,FALSE)))</f>
        <v/>
      </c>
      <c r="E320" s="102" t="str">
        <f t="shared" si="209"/>
        <v/>
      </c>
      <c r="F320" s="102" t="str">
        <f t="shared" si="209"/>
        <v/>
      </c>
      <c r="G320" s="102" t="str">
        <f t="shared" si="209"/>
        <v/>
      </c>
      <c r="H320" s="102" t="str">
        <f t="shared" si="209"/>
        <v/>
      </c>
      <c r="I320" s="102" t="str">
        <f t="shared" si="209"/>
        <v/>
      </c>
      <c r="J320" s="102" t="str">
        <f t="shared" si="209"/>
        <v/>
      </c>
      <c r="K320" s="102" t="str">
        <f t="shared" si="209"/>
        <v/>
      </c>
      <c r="L320" s="102" t="str">
        <f t="shared" si="209"/>
        <v/>
      </c>
      <c r="M320" s="102" t="str">
        <f t="shared" si="209"/>
        <v/>
      </c>
      <c r="N320" s="102" t="str">
        <f t="shared" si="209"/>
        <v/>
      </c>
      <c r="O320" s="102" t="str">
        <f t="shared" si="209"/>
        <v/>
      </c>
      <c r="P320" s="102" t="str">
        <f t="shared" si="209"/>
        <v/>
      </c>
      <c r="Q320" s="102" t="str">
        <f t="shared" si="209"/>
        <v/>
      </c>
      <c r="R320" s="102" t="str">
        <f t="shared" si="209"/>
        <v/>
      </c>
      <c r="S320" s="102" t="str">
        <f t="shared" si="209"/>
        <v/>
      </c>
      <c r="T320" s="102" t="str">
        <f t="shared" si="209"/>
        <v/>
      </c>
      <c r="U320" s="102" t="str">
        <f t="shared" si="209"/>
        <v/>
      </c>
      <c r="V320" s="102" t="str">
        <f t="shared" si="209"/>
        <v/>
      </c>
      <c r="W320" s="102" t="str">
        <f t="shared" si="209"/>
        <v/>
      </c>
      <c r="X320" s="102" t="str">
        <f t="shared" si="209"/>
        <v/>
      </c>
      <c r="Y320" s="102" t="str">
        <f t="shared" si="209"/>
        <v/>
      </c>
      <c r="Z320" s="102" t="str">
        <f t="shared" si="209"/>
        <v/>
      </c>
      <c r="AA320" s="102" t="str">
        <f t="shared" si="209"/>
        <v/>
      </c>
      <c r="AB320" s="102" t="str">
        <f t="shared" si="209"/>
        <v/>
      </c>
      <c r="AC320" s="102" t="str">
        <f t="shared" si="209"/>
        <v/>
      </c>
      <c r="AD320" s="102" t="str">
        <f t="shared" si="209"/>
        <v/>
      </c>
      <c r="AE320" s="102" t="str">
        <f t="shared" si="209"/>
        <v/>
      </c>
      <c r="AF320" s="102" t="str">
        <f t="shared" si="209"/>
        <v/>
      </c>
      <c r="AG320" s="102" t="str">
        <f t="shared" si="209"/>
        <v/>
      </c>
      <c r="AH320" s="98"/>
      <c r="AI320" s="99"/>
      <c r="AJ320" s="98"/>
      <c r="AN320" s="75"/>
    </row>
    <row r="321" spans="1:40" s="70" customFormat="1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t="shared" ref="E321:AG321" si="210">IF(E$320="","",12*0.03*E$320)</f>
        <v/>
      </c>
      <c r="F321" s="104" t="str">
        <f t="shared" si="210"/>
        <v/>
      </c>
      <c r="G321" s="104" t="str">
        <f t="shared" si="210"/>
        <v/>
      </c>
      <c r="H321" s="104" t="str">
        <f t="shared" si="210"/>
        <v/>
      </c>
      <c r="I321" s="104" t="str">
        <f t="shared" si="210"/>
        <v/>
      </c>
      <c r="J321" s="104" t="str">
        <f t="shared" si="210"/>
        <v/>
      </c>
      <c r="K321" s="104" t="str">
        <f t="shared" si="210"/>
        <v/>
      </c>
      <c r="L321" s="104" t="str">
        <f t="shared" si="210"/>
        <v/>
      </c>
      <c r="M321" s="104" t="str">
        <f t="shared" si="210"/>
        <v/>
      </c>
      <c r="N321" s="104" t="str">
        <f t="shared" si="210"/>
        <v/>
      </c>
      <c r="O321" s="104" t="str">
        <f t="shared" si="210"/>
        <v/>
      </c>
      <c r="P321" s="104" t="str">
        <f t="shared" si="210"/>
        <v/>
      </c>
      <c r="Q321" s="104" t="str">
        <f t="shared" si="210"/>
        <v/>
      </c>
      <c r="R321" s="104" t="str">
        <f t="shared" si="210"/>
        <v/>
      </c>
      <c r="S321" s="104" t="str">
        <f t="shared" si="210"/>
        <v/>
      </c>
      <c r="T321" s="104" t="str">
        <f t="shared" si="210"/>
        <v/>
      </c>
      <c r="U321" s="104" t="str">
        <f t="shared" si="210"/>
        <v/>
      </c>
      <c r="V321" s="104" t="str">
        <f t="shared" si="210"/>
        <v/>
      </c>
      <c r="W321" s="104" t="str">
        <f t="shared" si="210"/>
        <v/>
      </c>
      <c r="X321" s="104" t="str">
        <f t="shared" si="210"/>
        <v/>
      </c>
      <c r="Y321" s="104" t="str">
        <f t="shared" si="210"/>
        <v/>
      </c>
      <c r="Z321" s="104" t="str">
        <f t="shared" si="210"/>
        <v/>
      </c>
      <c r="AA321" s="104" t="str">
        <f t="shared" si="210"/>
        <v/>
      </c>
      <c r="AB321" s="104" t="str">
        <f t="shared" si="210"/>
        <v/>
      </c>
      <c r="AC321" s="104" t="str">
        <f t="shared" si="210"/>
        <v/>
      </c>
      <c r="AD321" s="104" t="str">
        <f t="shared" si="210"/>
        <v/>
      </c>
      <c r="AE321" s="104" t="str">
        <f t="shared" si="210"/>
        <v/>
      </c>
      <c r="AF321" s="104" t="str">
        <f t="shared" si="210"/>
        <v/>
      </c>
      <c r="AG321" s="104" t="str">
        <f t="shared" si="210"/>
        <v/>
      </c>
      <c r="AH321" s="98"/>
      <c r="AI321" s="99"/>
      <c r="AJ321" s="98"/>
      <c r="AN321" s="75"/>
    </row>
    <row r="322" spans="1:40" s="70" customFormat="1">
      <c r="A322" s="94" t="s">
        <v>36</v>
      </c>
      <c r="B322" s="86" t="s">
        <v>234</v>
      </c>
      <c r="C322" s="103" t="s">
        <v>235</v>
      </c>
      <c r="D322" s="104" t="str">
        <f t="shared" ref="D322:AG322" si="211">IF(D$320="","",D$321/$E$26)</f>
        <v/>
      </c>
      <c r="E322" s="104" t="str">
        <f t="shared" si="211"/>
        <v/>
      </c>
      <c r="F322" s="104" t="str">
        <f t="shared" si="211"/>
        <v/>
      </c>
      <c r="G322" s="104" t="str">
        <f t="shared" si="211"/>
        <v/>
      </c>
      <c r="H322" s="104" t="str">
        <f t="shared" si="211"/>
        <v/>
      </c>
      <c r="I322" s="104" t="str">
        <f t="shared" si="211"/>
        <v/>
      </c>
      <c r="J322" s="104" t="str">
        <f t="shared" si="211"/>
        <v/>
      </c>
      <c r="K322" s="104" t="str">
        <f t="shared" si="211"/>
        <v/>
      </c>
      <c r="L322" s="104" t="str">
        <f t="shared" si="211"/>
        <v/>
      </c>
      <c r="M322" s="104" t="str">
        <f t="shared" si="211"/>
        <v/>
      </c>
      <c r="N322" s="104" t="str">
        <f t="shared" si="211"/>
        <v/>
      </c>
      <c r="O322" s="104" t="str">
        <f t="shared" si="211"/>
        <v/>
      </c>
      <c r="P322" s="104" t="str">
        <f t="shared" si="211"/>
        <v/>
      </c>
      <c r="Q322" s="104" t="str">
        <f t="shared" si="211"/>
        <v/>
      </c>
      <c r="R322" s="104" t="str">
        <f t="shared" si="211"/>
        <v/>
      </c>
      <c r="S322" s="104" t="str">
        <f t="shared" si="211"/>
        <v/>
      </c>
      <c r="T322" s="104" t="str">
        <f t="shared" si="211"/>
        <v/>
      </c>
      <c r="U322" s="104" t="str">
        <f t="shared" si="211"/>
        <v/>
      </c>
      <c r="V322" s="104" t="str">
        <f t="shared" si="211"/>
        <v/>
      </c>
      <c r="W322" s="104" t="str">
        <f t="shared" si="211"/>
        <v/>
      </c>
      <c r="X322" s="104" t="str">
        <f t="shared" si="211"/>
        <v/>
      </c>
      <c r="Y322" s="104" t="str">
        <f t="shared" si="211"/>
        <v/>
      </c>
      <c r="Z322" s="104" t="str">
        <f t="shared" si="211"/>
        <v/>
      </c>
      <c r="AA322" s="104" t="str">
        <f t="shared" si="211"/>
        <v/>
      </c>
      <c r="AB322" s="104" t="str">
        <f t="shared" si="211"/>
        <v/>
      </c>
      <c r="AC322" s="104" t="str">
        <f t="shared" si="211"/>
        <v/>
      </c>
      <c r="AD322" s="104" t="str">
        <f t="shared" si="211"/>
        <v/>
      </c>
      <c r="AE322" s="104" t="str">
        <f t="shared" si="211"/>
        <v/>
      </c>
      <c r="AF322" s="104" t="str">
        <f t="shared" si="211"/>
        <v/>
      </c>
      <c r="AG322" s="104" t="str">
        <f t="shared" si="211"/>
        <v/>
      </c>
      <c r="AH322" s="98"/>
      <c r="AI322" s="99"/>
      <c r="AJ322" s="98"/>
      <c r="AN322" s="75"/>
    </row>
    <row r="323" spans="1:40" s="70" customFormat="1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t="shared" ref="E323:AG323" si="212">IF(E$320="","",12*0.0075*E$320)</f>
        <v/>
      </c>
      <c r="F323" s="104" t="str">
        <f t="shared" si="212"/>
        <v/>
      </c>
      <c r="G323" s="104" t="str">
        <f t="shared" si="212"/>
        <v/>
      </c>
      <c r="H323" s="104" t="str">
        <f t="shared" si="212"/>
        <v/>
      </c>
      <c r="I323" s="104" t="str">
        <f t="shared" si="212"/>
        <v/>
      </c>
      <c r="J323" s="104" t="str">
        <f t="shared" si="212"/>
        <v/>
      </c>
      <c r="K323" s="104" t="str">
        <f t="shared" si="212"/>
        <v/>
      </c>
      <c r="L323" s="104" t="str">
        <f t="shared" si="212"/>
        <v/>
      </c>
      <c r="M323" s="104" t="str">
        <f t="shared" si="212"/>
        <v/>
      </c>
      <c r="N323" s="104" t="str">
        <f t="shared" si="212"/>
        <v/>
      </c>
      <c r="O323" s="104" t="str">
        <f t="shared" si="212"/>
        <v/>
      </c>
      <c r="P323" s="104" t="str">
        <f t="shared" si="212"/>
        <v/>
      </c>
      <c r="Q323" s="104" t="str">
        <f t="shared" si="212"/>
        <v/>
      </c>
      <c r="R323" s="104" t="str">
        <f t="shared" si="212"/>
        <v/>
      </c>
      <c r="S323" s="104" t="str">
        <f t="shared" si="212"/>
        <v/>
      </c>
      <c r="T323" s="104" t="str">
        <f t="shared" si="212"/>
        <v/>
      </c>
      <c r="U323" s="104" t="str">
        <f t="shared" si="212"/>
        <v/>
      </c>
      <c r="V323" s="104" t="str">
        <f t="shared" si="212"/>
        <v/>
      </c>
      <c r="W323" s="104" t="str">
        <f t="shared" si="212"/>
        <v/>
      </c>
      <c r="X323" s="104" t="str">
        <f t="shared" si="212"/>
        <v/>
      </c>
      <c r="Y323" s="104" t="str">
        <f t="shared" si="212"/>
        <v/>
      </c>
      <c r="Z323" s="104" t="str">
        <f t="shared" si="212"/>
        <v/>
      </c>
      <c r="AA323" s="104" t="str">
        <f t="shared" si="212"/>
        <v/>
      </c>
      <c r="AB323" s="104" t="str">
        <f t="shared" si="212"/>
        <v/>
      </c>
      <c r="AC323" s="104" t="str">
        <f t="shared" si="212"/>
        <v/>
      </c>
      <c r="AD323" s="104" t="str">
        <f t="shared" si="212"/>
        <v/>
      </c>
      <c r="AE323" s="104" t="str">
        <f t="shared" si="212"/>
        <v/>
      </c>
      <c r="AF323" s="104" t="str">
        <f t="shared" si="212"/>
        <v/>
      </c>
      <c r="AG323" s="104" t="str">
        <f t="shared" si="212"/>
        <v/>
      </c>
      <c r="AH323" s="98"/>
      <c r="AI323" s="99"/>
      <c r="AJ323" s="98"/>
      <c r="AN323" s="75"/>
    </row>
    <row r="324" spans="1:40" s="70" customFormat="1">
      <c r="A324" s="94" t="s">
        <v>18</v>
      </c>
      <c r="B324" s="106" t="s">
        <v>241</v>
      </c>
      <c r="C324" s="103" t="s">
        <v>233</v>
      </c>
      <c r="D324" s="104" t="str">
        <f t="shared" ref="D324:AG324" si="213">IF(D$320="","",12*0.1*D$320)</f>
        <v/>
      </c>
      <c r="E324" s="104" t="str">
        <f t="shared" si="213"/>
        <v/>
      </c>
      <c r="F324" s="104" t="str">
        <f t="shared" si="213"/>
        <v/>
      </c>
      <c r="G324" s="104" t="str">
        <f t="shared" si="213"/>
        <v/>
      </c>
      <c r="H324" s="104" t="str">
        <f t="shared" si="213"/>
        <v/>
      </c>
      <c r="I324" s="104" t="str">
        <f t="shared" si="213"/>
        <v/>
      </c>
      <c r="J324" s="104" t="str">
        <f t="shared" si="213"/>
        <v/>
      </c>
      <c r="K324" s="104" t="str">
        <f t="shared" si="213"/>
        <v/>
      </c>
      <c r="L324" s="104" t="str">
        <f t="shared" si="213"/>
        <v/>
      </c>
      <c r="M324" s="104" t="str">
        <f t="shared" si="213"/>
        <v/>
      </c>
      <c r="N324" s="104" t="str">
        <f t="shared" si="213"/>
        <v/>
      </c>
      <c r="O324" s="104" t="str">
        <f t="shared" si="213"/>
        <v/>
      </c>
      <c r="P324" s="104" t="str">
        <f t="shared" si="213"/>
        <v/>
      </c>
      <c r="Q324" s="104" t="str">
        <f t="shared" si="213"/>
        <v/>
      </c>
      <c r="R324" s="104" t="str">
        <f t="shared" si="213"/>
        <v/>
      </c>
      <c r="S324" s="104" t="str">
        <f t="shared" si="213"/>
        <v/>
      </c>
      <c r="T324" s="104" t="str">
        <f t="shared" si="213"/>
        <v/>
      </c>
      <c r="U324" s="104" t="str">
        <f t="shared" si="213"/>
        <v/>
      </c>
      <c r="V324" s="104" t="str">
        <f t="shared" si="213"/>
        <v/>
      </c>
      <c r="W324" s="104" t="str">
        <f t="shared" si="213"/>
        <v/>
      </c>
      <c r="X324" s="104" t="str">
        <f t="shared" si="213"/>
        <v/>
      </c>
      <c r="Y324" s="104" t="str">
        <f t="shared" si="213"/>
        <v/>
      </c>
      <c r="Z324" s="104" t="str">
        <f t="shared" si="213"/>
        <v/>
      </c>
      <c r="AA324" s="104" t="str">
        <f t="shared" si="213"/>
        <v/>
      </c>
      <c r="AB324" s="104" t="str">
        <f t="shared" si="213"/>
        <v/>
      </c>
      <c r="AC324" s="104" t="str">
        <f t="shared" si="213"/>
        <v/>
      </c>
      <c r="AD324" s="104" t="str">
        <f t="shared" si="213"/>
        <v/>
      </c>
      <c r="AE324" s="104" t="str">
        <f t="shared" si="213"/>
        <v/>
      </c>
      <c r="AF324" s="104" t="str">
        <f t="shared" si="213"/>
        <v/>
      </c>
      <c r="AG324" s="104" t="str">
        <f t="shared" si="213"/>
        <v/>
      </c>
      <c r="AH324" s="98"/>
      <c r="AI324" s="99"/>
      <c r="AJ324" s="98"/>
      <c r="AN324" s="75"/>
    </row>
    <row r="325" spans="1:40" s="70" customFormat="1" ht="22.5">
      <c r="A325" s="105" t="s">
        <v>19</v>
      </c>
      <c r="B325" s="95" t="s">
        <v>243</v>
      </c>
      <c r="C325" s="96" t="s">
        <v>242</v>
      </c>
      <c r="D325" s="97" t="str">
        <f t="shared" ref="D325:AG325" si="214">IF(D$320="","",D$324/($E$27/$E$28))</f>
        <v/>
      </c>
      <c r="E325" s="97" t="str">
        <f t="shared" si="214"/>
        <v/>
      </c>
      <c r="F325" s="97" t="str">
        <f t="shared" si="214"/>
        <v/>
      </c>
      <c r="G325" s="97" t="str">
        <f t="shared" si="214"/>
        <v/>
      </c>
      <c r="H325" s="97" t="str">
        <f t="shared" si="214"/>
        <v/>
      </c>
      <c r="I325" s="97" t="str">
        <f t="shared" si="214"/>
        <v/>
      </c>
      <c r="J325" s="97" t="str">
        <f t="shared" si="214"/>
        <v/>
      </c>
      <c r="K325" s="97" t="str">
        <f t="shared" si="214"/>
        <v/>
      </c>
      <c r="L325" s="97" t="str">
        <f t="shared" si="214"/>
        <v/>
      </c>
      <c r="M325" s="97" t="str">
        <f t="shared" si="214"/>
        <v/>
      </c>
      <c r="N325" s="97" t="str">
        <f t="shared" si="214"/>
        <v/>
      </c>
      <c r="O325" s="97" t="str">
        <f t="shared" si="214"/>
        <v/>
      </c>
      <c r="P325" s="97" t="str">
        <f t="shared" si="214"/>
        <v/>
      </c>
      <c r="Q325" s="97" t="str">
        <f t="shared" si="214"/>
        <v/>
      </c>
      <c r="R325" s="97" t="str">
        <f t="shared" si="214"/>
        <v/>
      </c>
      <c r="S325" s="97" t="str">
        <f t="shared" si="214"/>
        <v/>
      </c>
      <c r="T325" s="97" t="str">
        <f t="shared" si="214"/>
        <v/>
      </c>
      <c r="U325" s="97" t="str">
        <f t="shared" si="214"/>
        <v/>
      </c>
      <c r="V325" s="97" t="str">
        <f t="shared" si="214"/>
        <v/>
      </c>
      <c r="W325" s="97" t="str">
        <f t="shared" si="214"/>
        <v/>
      </c>
      <c r="X325" s="97" t="str">
        <f t="shared" si="214"/>
        <v/>
      </c>
      <c r="Y325" s="97" t="str">
        <f t="shared" si="214"/>
        <v/>
      </c>
      <c r="Z325" s="97" t="str">
        <f t="shared" si="214"/>
        <v/>
      </c>
      <c r="AA325" s="97" t="str">
        <f t="shared" si="214"/>
        <v/>
      </c>
      <c r="AB325" s="97" t="str">
        <f t="shared" si="214"/>
        <v/>
      </c>
      <c r="AC325" s="97" t="str">
        <f t="shared" si="214"/>
        <v/>
      </c>
      <c r="AD325" s="97" t="str">
        <f t="shared" si="214"/>
        <v/>
      </c>
      <c r="AE325" s="97" t="str">
        <f t="shared" si="214"/>
        <v/>
      </c>
      <c r="AF325" s="97" t="str">
        <f t="shared" si="214"/>
        <v/>
      </c>
      <c r="AG325" s="97" t="str">
        <f t="shared" si="214"/>
        <v/>
      </c>
      <c r="AH325" s="98"/>
      <c r="AI325" s="99"/>
      <c r="AJ325" s="98"/>
      <c r="AN325" s="75"/>
    </row>
    <row r="326" spans="1:40" s="69" customFormat="1">
      <c r="A326" s="406">
        <v>5</v>
      </c>
      <c r="B326" s="410" t="s">
        <v>456</v>
      </c>
      <c r="C326" s="408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40" s="402" customFormat="1" ht="18" customHeight="1">
      <c r="A327" s="401" t="s">
        <v>244</v>
      </c>
      <c r="B327" s="402" t="s">
        <v>139</v>
      </c>
      <c r="H327" s="403"/>
    </row>
    <row r="328" spans="1:40" s="405" customFormat="1" ht="19.5" customHeight="1">
      <c r="A328" s="404"/>
      <c r="B328" s="405" t="s">
        <v>245</v>
      </c>
    </row>
    <row r="329" spans="1:40" s="8" customFormat="1">
      <c r="A329" s="640" t="s">
        <v>22</v>
      </c>
      <c r="B329" s="642" t="s">
        <v>247</v>
      </c>
      <c r="C329" s="644" t="s">
        <v>0</v>
      </c>
      <c r="D329" s="385" t="str">
        <f t="shared" ref="D329:AG329" si="215">IF(G$79="","",G$79)</f>
        <v>Faza oper.</v>
      </c>
      <c r="E329" s="385" t="str">
        <f t="shared" si="215"/>
        <v>Faza oper.</v>
      </c>
      <c r="F329" s="385" t="str">
        <f t="shared" si="215"/>
        <v>Faza oper.</v>
      </c>
      <c r="G329" s="385" t="str">
        <f t="shared" si="215"/>
        <v>Faza oper.</v>
      </c>
      <c r="H329" s="385" t="str">
        <f t="shared" si="215"/>
        <v>Faza oper.</v>
      </c>
      <c r="I329" s="385" t="str">
        <f t="shared" si="215"/>
        <v>Faza oper.</v>
      </c>
      <c r="J329" s="385" t="str">
        <f t="shared" si="215"/>
        <v>Faza oper.</v>
      </c>
      <c r="K329" s="385" t="str">
        <f t="shared" si="215"/>
        <v>Faza oper.</v>
      </c>
      <c r="L329" s="385" t="str">
        <f t="shared" si="215"/>
        <v>Faza oper.</v>
      </c>
      <c r="M329" s="385" t="str">
        <f t="shared" si="215"/>
        <v>Faza oper.</v>
      </c>
      <c r="N329" s="385" t="str">
        <f t="shared" si="215"/>
        <v>Faza oper.</v>
      </c>
      <c r="O329" s="385" t="str">
        <f t="shared" si="215"/>
        <v>Faza oper.</v>
      </c>
      <c r="P329" s="385" t="str">
        <f t="shared" si="215"/>
        <v>Faza oper.</v>
      </c>
      <c r="Q329" s="385" t="str">
        <f t="shared" si="215"/>
        <v>Faza oper.</v>
      </c>
      <c r="R329" s="385" t="str">
        <f t="shared" si="215"/>
        <v>Faza oper.</v>
      </c>
      <c r="S329" s="385" t="str">
        <f t="shared" si="215"/>
        <v/>
      </c>
      <c r="T329" s="385" t="str">
        <f t="shared" si="215"/>
        <v/>
      </c>
      <c r="U329" s="385" t="str">
        <f t="shared" si="215"/>
        <v/>
      </c>
      <c r="V329" s="385" t="str">
        <f t="shared" si="215"/>
        <v/>
      </c>
      <c r="W329" s="385" t="str">
        <f t="shared" si="215"/>
        <v/>
      </c>
      <c r="X329" s="385" t="str">
        <f t="shared" si="215"/>
        <v/>
      </c>
      <c r="Y329" s="385" t="str">
        <f t="shared" si="215"/>
        <v/>
      </c>
      <c r="Z329" s="385" t="str">
        <f t="shared" si="215"/>
        <v/>
      </c>
      <c r="AA329" s="385" t="str">
        <f t="shared" si="215"/>
        <v/>
      </c>
      <c r="AB329" s="385" t="str">
        <f t="shared" si="215"/>
        <v/>
      </c>
      <c r="AC329" s="385" t="str">
        <f t="shared" si="215"/>
        <v/>
      </c>
      <c r="AD329" s="385" t="str">
        <f t="shared" si="215"/>
        <v/>
      </c>
      <c r="AE329" s="385" t="str">
        <f t="shared" si="215"/>
        <v/>
      </c>
      <c r="AF329" s="385" t="str">
        <f t="shared" si="215"/>
        <v/>
      </c>
      <c r="AG329" s="385" t="str">
        <f t="shared" si="215"/>
        <v/>
      </c>
    </row>
    <row r="330" spans="1:40" s="8" customFormat="1">
      <c r="A330" s="641"/>
      <c r="B330" s="643"/>
      <c r="C330" s="645"/>
      <c r="D330" s="33">
        <f t="shared" ref="D330:AG330" si="216">IF(G$80="","",G$80)</f>
        <v>2016</v>
      </c>
      <c r="E330" s="33">
        <f t="shared" si="216"/>
        <v>2017</v>
      </c>
      <c r="F330" s="33">
        <f t="shared" si="216"/>
        <v>2018</v>
      </c>
      <c r="G330" s="33">
        <f t="shared" si="216"/>
        <v>2019</v>
      </c>
      <c r="H330" s="33">
        <f t="shared" si="216"/>
        <v>2020</v>
      </c>
      <c r="I330" s="33">
        <f t="shared" si="216"/>
        <v>2021</v>
      </c>
      <c r="J330" s="33">
        <f t="shared" si="216"/>
        <v>2022</v>
      </c>
      <c r="K330" s="33">
        <f t="shared" si="216"/>
        <v>2023</v>
      </c>
      <c r="L330" s="33">
        <f t="shared" si="216"/>
        <v>2024</v>
      </c>
      <c r="M330" s="33">
        <f t="shared" si="216"/>
        <v>2025</v>
      </c>
      <c r="N330" s="33">
        <f t="shared" si="216"/>
        <v>2026</v>
      </c>
      <c r="O330" s="33">
        <f t="shared" si="216"/>
        <v>2027</v>
      </c>
      <c r="P330" s="33">
        <f t="shared" si="216"/>
        <v>2028</v>
      </c>
      <c r="Q330" s="33">
        <f t="shared" si="216"/>
        <v>2029</v>
      </c>
      <c r="R330" s="33">
        <f t="shared" si="216"/>
        <v>2030</v>
      </c>
      <c r="S330" s="33" t="str">
        <f t="shared" si="216"/>
        <v/>
      </c>
      <c r="T330" s="33" t="str">
        <f t="shared" si="216"/>
        <v/>
      </c>
      <c r="U330" s="33" t="str">
        <f t="shared" si="216"/>
        <v/>
      </c>
      <c r="V330" s="33" t="str">
        <f t="shared" si="216"/>
        <v/>
      </c>
      <c r="W330" s="33" t="str">
        <f t="shared" si="216"/>
        <v/>
      </c>
      <c r="X330" s="33" t="str">
        <f t="shared" si="216"/>
        <v/>
      </c>
      <c r="Y330" s="33" t="str">
        <f t="shared" si="216"/>
        <v/>
      </c>
      <c r="Z330" s="33" t="str">
        <f t="shared" si="216"/>
        <v/>
      </c>
      <c r="AA330" s="33" t="str">
        <f t="shared" si="216"/>
        <v/>
      </c>
      <c r="AB330" s="33" t="str">
        <f t="shared" si="216"/>
        <v/>
      </c>
      <c r="AC330" s="33" t="str">
        <f t="shared" si="216"/>
        <v/>
      </c>
      <c r="AD330" s="33" t="str">
        <f t="shared" si="216"/>
        <v/>
      </c>
      <c r="AE330" s="33" t="str">
        <f t="shared" si="216"/>
        <v/>
      </c>
      <c r="AF330" s="33" t="str">
        <f t="shared" si="216"/>
        <v/>
      </c>
      <c r="AG330" s="33" t="str">
        <f t="shared" si="216"/>
        <v/>
      </c>
    </row>
    <row r="331" spans="1:40" s="69" customFormat="1">
      <c r="A331" s="100" t="str">
        <f>IF(A275="","",A275)</f>
        <v/>
      </c>
      <c r="B331" s="200" t="str">
        <f t="shared" ref="B331" si="217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t="shared" ref="E331:AG331" si="218">IF(H$79="","",IF($B331="","",PRODUCT(E248,F275)*(1-SUM($C$538))*(1-SUM($C$539))))</f>
        <v/>
      </c>
      <c r="F331" s="84" t="str">
        <f t="shared" si="218"/>
        <v/>
      </c>
      <c r="G331" s="84" t="str">
        <f t="shared" si="218"/>
        <v/>
      </c>
      <c r="H331" s="84" t="str">
        <f t="shared" si="218"/>
        <v/>
      </c>
      <c r="I331" s="84" t="str">
        <f t="shared" si="218"/>
        <v/>
      </c>
      <c r="J331" s="84" t="str">
        <f t="shared" si="218"/>
        <v/>
      </c>
      <c r="K331" s="84" t="str">
        <f t="shared" si="218"/>
        <v/>
      </c>
      <c r="L331" s="84" t="str">
        <f t="shared" si="218"/>
        <v/>
      </c>
      <c r="M331" s="84" t="str">
        <f t="shared" si="218"/>
        <v/>
      </c>
      <c r="N331" s="84" t="str">
        <f t="shared" si="218"/>
        <v/>
      </c>
      <c r="O331" s="84" t="str">
        <f t="shared" si="218"/>
        <v/>
      </c>
      <c r="P331" s="84" t="str">
        <f t="shared" si="218"/>
        <v/>
      </c>
      <c r="Q331" s="84" t="str">
        <f t="shared" si="218"/>
        <v/>
      </c>
      <c r="R331" s="84" t="str">
        <f t="shared" si="218"/>
        <v/>
      </c>
      <c r="S331" s="84" t="str">
        <f t="shared" si="218"/>
        <v/>
      </c>
      <c r="T331" s="84" t="str">
        <f t="shared" si="218"/>
        <v/>
      </c>
      <c r="U331" s="84" t="str">
        <f t="shared" si="218"/>
        <v/>
      </c>
      <c r="V331" s="84" t="str">
        <f t="shared" si="218"/>
        <v/>
      </c>
      <c r="W331" s="84" t="str">
        <f t="shared" si="218"/>
        <v/>
      </c>
      <c r="X331" s="84" t="str">
        <f t="shared" si="218"/>
        <v/>
      </c>
      <c r="Y331" s="84" t="str">
        <f t="shared" si="218"/>
        <v/>
      </c>
      <c r="Z331" s="84" t="str">
        <f t="shared" si="218"/>
        <v/>
      </c>
      <c r="AA331" s="84" t="str">
        <f t="shared" si="218"/>
        <v/>
      </c>
      <c r="AB331" s="84" t="str">
        <f t="shared" si="218"/>
        <v/>
      </c>
      <c r="AC331" s="84" t="str">
        <f t="shared" si="218"/>
        <v/>
      </c>
      <c r="AD331" s="84" t="str">
        <f t="shared" si="218"/>
        <v/>
      </c>
      <c r="AE331" s="84" t="str">
        <f t="shared" si="218"/>
        <v/>
      </c>
      <c r="AF331" s="84" t="str">
        <f t="shared" si="218"/>
        <v/>
      </c>
      <c r="AG331" s="84" t="str">
        <f t="shared" si="218"/>
        <v/>
      </c>
    </row>
    <row r="332" spans="1:40" s="69" customFormat="1">
      <c r="A332" s="94" t="str">
        <f t="shared" ref="A332:B332" si="219">IF(A276="","",A276)</f>
        <v/>
      </c>
      <c r="B332" s="204" t="str">
        <f t="shared" si="219"/>
        <v/>
      </c>
      <c r="C332" s="275" t="str">
        <f t="shared" ref="C332:C340" si="220">IF(B332="","","zł/rok")</f>
        <v/>
      </c>
      <c r="D332" s="88" t="str">
        <f t="shared" ref="D332:AG332" si="221">IF(G$79="","",IF($B332="","",PRODUCT(D249,E276)*(1-SUM($C$538))*(1-SUM($C$539))))</f>
        <v/>
      </c>
      <c r="E332" s="88" t="str">
        <f t="shared" si="221"/>
        <v/>
      </c>
      <c r="F332" s="88" t="str">
        <f t="shared" si="221"/>
        <v/>
      </c>
      <c r="G332" s="88" t="str">
        <f t="shared" si="221"/>
        <v/>
      </c>
      <c r="H332" s="88" t="str">
        <f t="shared" si="221"/>
        <v/>
      </c>
      <c r="I332" s="88" t="str">
        <f t="shared" si="221"/>
        <v/>
      </c>
      <c r="J332" s="88" t="str">
        <f t="shared" si="221"/>
        <v/>
      </c>
      <c r="K332" s="88" t="str">
        <f t="shared" si="221"/>
        <v/>
      </c>
      <c r="L332" s="88" t="str">
        <f t="shared" si="221"/>
        <v/>
      </c>
      <c r="M332" s="88" t="str">
        <f t="shared" si="221"/>
        <v/>
      </c>
      <c r="N332" s="88" t="str">
        <f t="shared" si="221"/>
        <v/>
      </c>
      <c r="O332" s="88" t="str">
        <f t="shared" si="221"/>
        <v/>
      </c>
      <c r="P332" s="88" t="str">
        <f t="shared" si="221"/>
        <v/>
      </c>
      <c r="Q332" s="88" t="str">
        <f t="shared" si="221"/>
        <v/>
      </c>
      <c r="R332" s="88" t="str">
        <f t="shared" si="221"/>
        <v/>
      </c>
      <c r="S332" s="88" t="str">
        <f t="shared" si="221"/>
        <v/>
      </c>
      <c r="T332" s="88" t="str">
        <f t="shared" si="221"/>
        <v/>
      </c>
      <c r="U332" s="88" t="str">
        <f t="shared" si="221"/>
        <v/>
      </c>
      <c r="V332" s="88" t="str">
        <f t="shared" si="221"/>
        <v/>
      </c>
      <c r="W332" s="88" t="str">
        <f t="shared" si="221"/>
        <v/>
      </c>
      <c r="X332" s="88" t="str">
        <f t="shared" si="221"/>
        <v/>
      </c>
      <c r="Y332" s="88" t="str">
        <f t="shared" si="221"/>
        <v/>
      </c>
      <c r="Z332" s="88" t="str">
        <f t="shared" si="221"/>
        <v/>
      </c>
      <c r="AA332" s="88" t="str">
        <f t="shared" si="221"/>
        <v/>
      </c>
      <c r="AB332" s="88" t="str">
        <f t="shared" si="221"/>
        <v/>
      </c>
      <c r="AC332" s="88" t="str">
        <f t="shared" si="221"/>
        <v/>
      </c>
      <c r="AD332" s="88" t="str">
        <f t="shared" si="221"/>
        <v/>
      </c>
      <c r="AE332" s="88" t="str">
        <f t="shared" si="221"/>
        <v/>
      </c>
      <c r="AF332" s="88" t="str">
        <f t="shared" si="221"/>
        <v/>
      </c>
      <c r="AG332" s="88" t="str">
        <f t="shared" si="221"/>
        <v/>
      </c>
    </row>
    <row r="333" spans="1:40" s="69" customFormat="1">
      <c r="A333" s="94" t="str">
        <f t="shared" ref="A333:B333" si="222">IF(A277="","",A277)</f>
        <v/>
      </c>
      <c r="B333" s="204" t="str">
        <f t="shared" si="222"/>
        <v/>
      </c>
      <c r="C333" s="275" t="str">
        <f t="shared" si="220"/>
        <v/>
      </c>
      <c r="D333" s="88" t="str">
        <f t="shared" ref="D333:AG333" si="223">IF(G$79="","",IF($B333="","",PRODUCT(D250,E277)*(1-SUM($C$538))*(1-SUM($C$539))))</f>
        <v/>
      </c>
      <c r="E333" s="88" t="str">
        <f t="shared" si="223"/>
        <v/>
      </c>
      <c r="F333" s="88" t="str">
        <f t="shared" si="223"/>
        <v/>
      </c>
      <c r="G333" s="88" t="str">
        <f t="shared" si="223"/>
        <v/>
      </c>
      <c r="H333" s="88" t="str">
        <f t="shared" si="223"/>
        <v/>
      </c>
      <c r="I333" s="88" t="str">
        <f t="shared" si="223"/>
        <v/>
      </c>
      <c r="J333" s="88" t="str">
        <f t="shared" si="223"/>
        <v/>
      </c>
      <c r="K333" s="88" t="str">
        <f t="shared" si="223"/>
        <v/>
      </c>
      <c r="L333" s="88" t="str">
        <f t="shared" si="223"/>
        <v/>
      </c>
      <c r="M333" s="88" t="str">
        <f t="shared" si="223"/>
        <v/>
      </c>
      <c r="N333" s="88" t="str">
        <f t="shared" si="223"/>
        <v/>
      </c>
      <c r="O333" s="88" t="str">
        <f t="shared" si="223"/>
        <v/>
      </c>
      <c r="P333" s="88" t="str">
        <f t="shared" si="223"/>
        <v/>
      </c>
      <c r="Q333" s="88" t="str">
        <f t="shared" si="223"/>
        <v/>
      </c>
      <c r="R333" s="88" t="str">
        <f t="shared" si="223"/>
        <v/>
      </c>
      <c r="S333" s="88" t="str">
        <f t="shared" si="223"/>
        <v/>
      </c>
      <c r="T333" s="88" t="str">
        <f t="shared" si="223"/>
        <v/>
      </c>
      <c r="U333" s="88" t="str">
        <f t="shared" si="223"/>
        <v/>
      </c>
      <c r="V333" s="88" t="str">
        <f t="shared" si="223"/>
        <v/>
      </c>
      <c r="W333" s="88" t="str">
        <f t="shared" si="223"/>
        <v/>
      </c>
      <c r="X333" s="88" t="str">
        <f t="shared" si="223"/>
        <v/>
      </c>
      <c r="Y333" s="88" t="str">
        <f t="shared" si="223"/>
        <v/>
      </c>
      <c r="Z333" s="88" t="str">
        <f t="shared" si="223"/>
        <v/>
      </c>
      <c r="AA333" s="88" t="str">
        <f t="shared" si="223"/>
        <v/>
      </c>
      <c r="AB333" s="88" t="str">
        <f t="shared" si="223"/>
        <v/>
      </c>
      <c r="AC333" s="88" t="str">
        <f t="shared" si="223"/>
        <v/>
      </c>
      <c r="AD333" s="88" t="str">
        <f t="shared" si="223"/>
        <v/>
      </c>
      <c r="AE333" s="88" t="str">
        <f t="shared" si="223"/>
        <v/>
      </c>
      <c r="AF333" s="88" t="str">
        <f t="shared" si="223"/>
        <v/>
      </c>
      <c r="AG333" s="88" t="str">
        <f t="shared" si="223"/>
        <v/>
      </c>
    </row>
    <row r="334" spans="1:40" s="69" customFormat="1">
      <c r="A334" s="94" t="str">
        <f t="shared" ref="A334:B334" si="224">IF(A278="","",A278)</f>
        <v/>
      </c>
      <c r="B334" s="204" t="str">
        <f t="shared" si="224"/>
        <v/>
      </c>
      <c r="C334" s="275" t="str">
        <f t="shared" si="220"/>
        <v/>
      </c>
      <c r="D334" s="88" t="str">
        <f t="shared" ref="D334:AG334" si="225">IF(G$79="","",IF($B334="","",PRODUCT(D251,E278)*(1-SUM($C$538))*(1-SUM($C$539))))</f>
        <v/>
      </c>
      <c r="E334" s="88" t="str">
        <f t="shared" si="225"/>
        <v/>
      </c>
      <c r="F334" s="88" t="str">
        <f t="shared" si="225"/>
        <v/>
      </c>
      <c r="G334" s="88" t="str">
        <f t="shared" si="225"/>
        <v/>
      </c>
      <c r="H334" s="88" t="str">
        <f t="shared" si="225"/>
        <v/>
      </c>
      <c r="I334" s="88" t="str">
        <f t="shared" si="225"/>
        <v/>
      </c>
      <c r="J334" s="88" t="str">
        <f t="shared" si="225"/>
        <v/>
      </c>
      <c r="K334" s="88" t="str">
        <f t="shared" si="225"/>
        <v/>
      </c>
      <c r="L334" s="88" t="str">
        <f t="shared" si="225"/>
        <v/>
      </c>
      <c r="M334" s="88" t="str">
        <f t="shared" si="225"/>
        <v/>
      </c>
      <c r="N334" s="88" t="str">
        <f t="shared" si="225"/>
        <v/>
      </c>
      <c r="O334" s="88" t="str">
        <f t="shared" si="225"/>
        <v/>
      </c>
      <c r="P334" s="88" t="str">
        <f t="shared" si="225"/>
        <v/>
      </c>
      <c r="Q334" s="88" t="str">
        <f t="shared" si="225"/>
        <v/>
      </c>
      <c r="R334" s="88" t="str">
        <f t="shared" si="225"/>
        <v/>
      </c>
      <c r="S334" s="88" t="str">
        <f t="shared" si="225"/>
        <v/>
      </c>
      <c r="T334" s="88" t="str">
        <f t="shared" si="225"/>
        <v/>
      </c>
      <c r="U334" s="88" t="str">
        <f t="shared" si="225"/>
        <v/>
      </c>
      <c r="V334" s="88" t="str">
        <f t="shared" si="225"/>
        <v/>
      </c>
      <c r="W334" s="88" t="str">
        <f t="shared" si="225"/>
        <v/>
      </c>
      <c r="X334" s="88" t="str">
        <f t="shared" si="225"/>
        <v/>
      </c>
      <c r="Y334" s="88" t="str">
        <f t="shared" si="225"/>
        <v/>
      </c>
      <c r="Z334" s="88" t="str">
        <f t="shared" si="225"/>
        <v/>
      </c>
      <c r="AA334" s="88" t="str">
        <f t="shared" si="225"/>
        <v/>
      </c>
      <c r="AB334" s="88" t="str">
        <f t="shared" si="225"/>
        <v/>
      </c>
      <c r="AC334" s="88" t="str">
        <f t="shared" si="225"/>
        <v/>
      </c>
      <c r="AD334" s="88" t="str">
        <f t="shared" si="225"/>
        <v/>
      </c>
      <c r="AE334" s="88" t="str">
        <f t="shared" si="225"/>
        <v/>
      </c>
      <c r="AF334" s="88" t="str">
        <f t="shared" si="225"/>
        <v/>
      </c>
      <c r="AG334" s="88" t="str">
        <f t="shared" si="225"/>
        <v/>
      </c>
    </row>
    <row r="335" spans="1:40" s="152" customFormat="1">
      <c r="A335" s="94" t="str">
        <f t="shared" ref="A335:B335" si="226">IF(A279="","",A279)</f>
        <v/>
      </c>
      <c r="B335" s="204" t="str">
        <f t="shared" si="226"/>
        <v/>
      </c>
      <c r="C335" s="275" t="str">
        <f t="shared" si="220"/>
        <v/>
      </c>
      <c r="D335" s="88" t="str">
        <f t="shared" ref="D335:AG335" si="227">IF(G$79="","",IF($B335="","",PRODUCT(D252,E279)*(1-SUM($C$538))*(1-SUM($C$539))))</f>
        <v/>
      </c>
      <c r="E335" s="88" t="str">
        <f t="shared" si="227"/>
        <v/>
      </c>
      <c r="F335" s="88" t="str">
        <f t="shared" si="227"/>
        <v/>
      </c>
      <c r="G335" s="88" t="str">
        <f t="shared" si="227"/>
        <v/>
      </c>
      <c r="H335" s="88" t="str">
        <f t="shared" si="227"/>
        <v/>
      </c>
      <c r="I335" s="88" t="str">
        <f t="shared" si="227"/>
        <v/>
      </c>
      <c r="J335" s="88" t="str">
        <f t="shared" si="227"/>
        <v/>
      </c>
      <c r="K335" s="88" t="str">
        <f t="shared" si="227"/>
        <v/>
      </c>
      <c r="L335" s="88" t="str">
        <f t="shared" si="227"/>
        <v/>
      </c>
      <c r="M335" s="88" t="str">
        <f t="shared" si="227"/>
        <v/>
      </c>
      <c r="N335" s="88" t="str">
        <f t="shared" si="227"/>
        <v/>
      </c>
      <c r="O335" s="88" t="str">
        <f t="shared" si="227"/>
        <v/>
      </c>
      <c r="P335" s="88" t="str">
        <f t="shared" si="227"/>
        <v/>
      </c>
      <c r="Q335" s="88" t="str">
        <f t="shared" si="227"/>
        <v/>
      </c>
      <c r="R335" s="88" t="str">
        <f t="shared" si="227"/>
        <v/>
      </c>
      <c r="S335" s="88" t="str">
        <f t="shared" si="227"/>
        <v/>
      </c>
      <c r="T335" s="88" t="str">
        <f t="shared" si="227"/>
        <v/>
      </c>
      <c r="U335" s="88" t="str">
        <f t="shared" si="227"/>
        <v/>
      </c>
      <c r="V335" s="88" t="str">
        <f t="shared" si="227"/>
        <v/>
      </c>
      <c r="W335" s="88" t="str">
        <f t="shared" si="227"/>
        <v/>
      </c>
      <c r="X335" s="88" t="str">
        <f t="shared" si="227"/>
        <v/>
      </c>
      <c r="Y335" s="88" t="str">
        <f t="shared" si="227"/>
        <v/>
      </c>
      <c r="Z335" s="88" t="str">
        <f t="shared" si="227"/>
        <v/>
      </c>
      <c r="AA335" s="88" t="str">
        <f t="shared" si="227"/>
        <v/>
      </c>
      <c r="AB335" s="88" t="str">
        <f t="shared" si="227"/>
        <v/>
      </c>
      <c r="AC335" s="88" t="str">
        <f t="shared" si="227"/>
        <v/>
      </c>
      <c r="AD335" s="88" t="str">
        <f t="shared" si="227"/>
        <v/>
      </c>
      <c r="AE335" s="88" t="str">
        <f t="shared" si="227"/>
        <v/>
      </c>
      <c r="AF335" s="88" t="str">
        <f t="shared" si="227"/>
        <v/>
      </c>
      <c r="AG335" s="88" t="str">
        <f t="shared" si="227"/>
        <v/>
      </c>
    </row>
    <row r="336" spans="1:40" s="152" customFormat="1">
      <c r="A336" s="94" t="str">
        <f t="shared" ref="A336:B336" si="228">IF(A280="","",A280)</f>
        <v/>
      </c>
      <c r="B336" s="204" t="str">
        <f t="shared" si="228"/>
        <v/>
      </c>
      <c r="C336" s="275" t="str">
        <f t="shared" si="220"/>
        <v/>
      </c>
      <c r="D336" s="88" t="str">
        <f t="shared" ref="D336:AG336" si="229">IF(G$79="","",IF($B336="","",PRODUCT(D253,E280)*(1-SUM($C$538))*(1-SUM($C$539))))</f>
        <v/>
      </c>
      <c r="E336" s="88" t="str">
        <f t="shared" si="229"/>
        <v/>
      </c>
      <c r="F336" s="88" t="str">
        <f t="shared" si="229"/>
        <v/>
      </c>
      <c r="G336" s="88" t="str">
        <f t="shared" si="229"/>
        <v/>
      </c>
      <c r="H336" s="88" t="str">
        <f t="shared" si="229"/>
        <v/>
      </c>
      <c r="I336" s="88" t="str">
        <f t="shared" si="229"/>
        <v/>
      </c>
      <c r="J336" s="88" t="str">
        <f t="shared" si="229"/>
        <v/>
      </c>
      <c r="K336" s="88" t="str">
        <f t="shared" si="229"/>
        <v/>
      </c>
      <c r="L336" s="88" t="str">
        <f t="shared" si="229"/>
        <v/>
      </c>
      <c r="M336" s="88" t="str">
        <f t="shared" si="229"/>
        <v/>
      </c>
      <c r="N336" s="88" t="str">
        <f t="shared" si="229"/>
        <v/>
      </c>
      <c r="O336" s="88" t="str">
        <f t="shared" si="229"/>
        <v/>
      </c>
      <c r="P336" s="88" t="str">
        <f t="shared" si="229"/>
        <v/>
      </c>
      <c r="Q336" s="88" t="str">
        <f t="shared" si="229"/>
        <v/>
      </c>
      <c r="R336" s="88" t="str">
        <f t="shared" si="229"/>
        <v/>
      </c>
      <c r="S336" s="88" t="str">
        <f t="shared" si="229"/>
        <v/>
      </c>
      <c r="T336" s="88" t="str">
        <f t="shared" si="229"/>
        <v/>
      </c>
      <c r="U336" s="88" t="str">
        <f t="shared" si="229"/>
        <v/>
      </c>
      <c r="V336" s="88" t="str">
        <f t="shared" si="229"/>
        <v/>
      </c>
      <c r="W336" s="88" t="str">
        <f t="shared" si="229"/>
        <v/>
      </c>
      <c r="X336" s="88" t="str">
        <f t="shared" si="229"/>
        <v/>
      </c>
      <c r="Y336" s="88" t="str">
        <f t="shared" si="229"/>
        <v/>
      </c>
      <c r="Z336" s="88" t="str">
        <f t="shared" si="229"/>
        <v/>
      </c>
      <c r="AA336" s="88" t="str">
        <f t="shared" si="229"/>
        <v/>
      </c>
      <c r="AB336" s="88" t="str">
        <f t="shared" si="229"/>
        <v/>
      </c>
      <c r="AC336" s="88" t="str">
        <f t="shared" si="229"/>
        <v/>
      </c>
      <c r="AD336" s="88" t="str">
        <f t="shared" si="229"/>
        <v/>
      </c>
      <c r="AE336" s="88" t="str">
        <f t="shared" si="229"/>
        <v/>
      </c>
      <c r="AF336" s="88" t="str">
        <f t="shared" si="229"/>
        <v/>
      </c>
      <c r="AG336" s="88" t="str">
        <f t="shared" si="229"/>
        <v/>
      </c>
    </row>
    <row r="337" spans="1:33" s="152" customFormat="1">
      <c r="A337" s="94" t="str">
        <f t="shared" ref="A337:B337" si="230">IF(A281="","",A281)</f>
        <v/>
      </c>
      <c r="B337" s="204" t="str">
        <f t="shared" si="230"/>
        <v/>
      </c>
      <c r="C337" s="275" t="str">
        <f t="shared" si="220"/>
        <v/>
      </c>
      <c r="D337" s="88" t="str">
        <f t="shared" ref="D337:AG337" si="231">IF(G$79="","",IF($B337="","",PRODUCT(D254,E281)*(1-SUM($C$538))*(1-SUM($C$539))))</f>
        <v/>
      </c>
      <c r="E337" s="88" t="str">
        <f t="shared" si="231"/>
        <v/>
      </c>
      <c r="F337" s="88" t="str">
        <f t="shared" si="231"/>
        <v/>
      </c>
      <c r="G337" s="88" t="str">
        <f t="shared" si="231"/>
        <v/>
      </c>
      <c r="H337" s="88" t="str">
        <f t="shared" si="231"/>
        <v/>
      </c>
      <c r="I337" s="88" t="str">
        <f t="shared" si="231"/>
        <v/>
      </c>
      <c r="J337" s="88" t="str">
        <f t="shared" si="231"/>
        <v/>
      </c>
      <c r="K337" s="88" t="str">
        <f t="shared" si="231"/>
        <v/>
      </c>
      <c r="L337" s="88" t="str">
        <f t="shared" si="231"/>
        <v/>
      </c>
      <c r="M337" s="88" t="str">
        <f t="shared" si="231"/>
        <v/>
      </c>
      <c r="N337" s="88" t="str">
        <f t="shared" si="231"/>
        <v/>
      </c>
      <c r="O337" s="88" t="str">
        <f t="shared" si="231"/>
        <v/>
      </c>
      <c r="P337" s="88" t="str">
        <f t="shared" si="231"/>
        <v/>
      </c>
      <c r="Q337" s="88" t="str">
        <f t="shared" si="231"/>
        <v/>
      </c>
      <c r="R337" s="88" t="str">
        <f t="shared" si="231"/>
        <v/>
      </c>
      <c r="S337" s="88" t="str">
        <f t="shared" si="231"/>
        <v/>
      </c>
      <c r="T337" s="88" t="str">
        <f t="shared" si="231"/>
        <v/>
      </c>
      <c r="U337" s="88" t="str">
        <f t="shared" si="231"/>
        <v/>
      </c>
      <c r="V337" s="88" t="str">
        <f t="shared" si="231"/>
        <v/>
      </c>
      <c r="W337" s="88" t="str">
        <f t="shared" si="231"/>
        <v/>
      </c>
      <c r="X337" s="88" t="str">
        <f t="shared" si="231"/>
        <v/>
      </c>
      <c r="Y337" s="88" t="str">
        <f t="shared" si="231"/>
        <v/>
      </c>
      <c r="Z337" s="88" t="str">
        <f t="shared" si="231"/>
        <v/>
      </c>
      <c r="AA337" s="88" t="str">
        <f t="shared" si="231"/>
        <v/>
      </c>
      <c r="AB337" s="88" t="str">
        <f t="shared" si="231"/>
        <v/>
      </c>
      <c r="AC337" s="88" t="str">
        <f t="shared" si="231"/>
        <v/>
      </c>
      <c r="AD337" s="88" t="str">
        <f t="shared" si="231"/>
        <v/>
      </c>
      <c r="AE337" s="88" t="str">
        <f t="shared" si="231"/>
        <v/>
      </c>
      <c r="AF337" s="88" t="str">
        <f t="shared" si="231"/>
        <v/>
      </c>
      <c r="AG337" s="88" t="str">
        <f t="shared" si="231"/>
        <v/>
      </c>
    </row>
    <row r="338" spans="1:33" s="152" customFormat="1">
      <c r="A338" s="94" t="str">
        <f t="shared" ref="A338:B338" si="232">IF(A282="","",A282)</f>
        <v/>
      </c>
      <c r="B338" s="204" t="str">
        <f t="shared" si="232"/>
        <v/>
      </c>
      <c r="C338" s="275" t="str">
        <f t="shared" si="220"/>
        <v/>
      </c>
      <c r="D338" s="88" t="str">
        <f t="shared" ref="D338:AG338" si="233">IF(G$79="","",IF($B338="","",PRODUCT(D255,E282)*(1-SUM($C$538))*(1-SUM($C$539))))</f>
        <v/>
      </c>
      <c r="E338" s="88" t="str">
        <f t="shared" si="233"/>
        <v/>
      </c>
      <c r="F338" s="88" t="str">
        <f t="shared" si="233"/>
        <v/>
      </c>
      <c r="G338" s="88" t="str">
        <f t="shared" si="233"/>
        <v/>
      </c>
      <c r="H338" s="88" t="str">
        <f t="shared" si="233"/>
        <v/>
      </c>
      <c r="I338" s="88" t="str">
        <f t="shared" si="233"/>
        <v/>
      </c>
      <c r="J338" s="88" t="str">
        <f t="shared" si="233"/>
        <v/>
      </c>
      <c r="K338" s="88" t="str">
        <f t="shared" si="233"/>
        <v/>
      </c>
      <c r="L338" s="88" t="str">
        <f t="shared" si="233"/>
        <v/>
      </c>
      <c r="M338" s="88" t="str">
        <f t="shared" si="233"/>
        <v/>
      </c>
      <c r="N338" s="88" t="str">
        <f t="shared" si="233"/>
        <v/>
      </c>
      <c r="O338" s="88" t="str">
        <f t="shared" si="233"/>
        <v/>
      </c>
      <c r="P338" s="88" t="str">
        <f t="shared" si="233"/>
        <v/>
      </c>
      <c r="Q338" s="88" t="str">
        <f t="shared" si="233"/>
        <v/>
      </c>
      <c r="R338" s="88" t="str">
        <f t="shared" si="233"/>
        <v/>
      </c>
      <c r="S338" s="88" t="str">
        <f t="shared" si="233"/>
        <v/>
      </c>
      <c r="T338" s="88" t="str">
        <f t="shared" si="233"/>
        <v/>
      </c>
      <c r="U338" s="88" t="str">
        <f t="shared" si="233"/>
        <v/>
      </c>
      <c r="V338" s="88" t="str">
        <f t="shared" si="233"/>
        <v/>
      </c>
      <c r="W338" s="88" t="str">
        <f t="shared" si="233"/>
        <v/>
      </c>
      <c r="X338" s="88" t="str">
        <f t="shared" si="233"/>
        <v/>
      </c>
      <c r="Y338" s="88" t="str">
        <f t="shared" si="233"/>
        <v/>
      </c>
      <c r="Z338" s="88" t="str">
        <f t="shared" si="233"/>
        <v/>
      </c>
      <c r="AA338" s="88" t="str">
        <f t="shared" si="233"/>
        <v/>
      </c>
      <c r="AB338" s="88" t="str">
        <f t="shared" si="233"/>
        <v/>
      </c>
      <c r="AC338" s="88" t="str">
        <f t="shared" si="233"/>
        <v/>
      </c>
      <c r="AD338" s="88" t="str">
        <f t="shared" si="233"/>
        <v/>
      </c>
      <c r="AE338" s="88" t="str">
        <f t="shared" si="233"/>
        <v/>
      </c>
      <c r="AF338" s="88" t="str">
        <f t="shared" si="233"/>
        <v/>
      </c>
      <c r="AG338" s="88" t="str">
        <f t="shared" si="233"/>
        <v/>
      </c>
    </row>
    <row r="339" spans="1:33" s="152" customFormat="1">
      <c r="A339" s="94" t="str">
        <f t="shared" ref="A339:B339" si="234">IF(A283="","",A283)</f>
        <v/>
      </c>
      <c r="B339" s="204" t="str">
        <f t="shared" si="234"/>
        <v/>
      </c>
      <c r="C339" s="275" t="str">
        <f t="shared" si="220"/>
        <v/>
      </c>
      <c r="D339" s="88" t="str">
        <f t="shared" ref="D339:AG339" si="235">IF(G$79="","",IF($B339="","",PRODUCT(D256,E283)*(1-SUM($C$538))*(1-SUM($C$539))))</f>
        <v/>
      </c>
      <c r="E339" s="88" t="str">
        <f t="shared" si="235"/>
        <v/>
      </c>
      <c r="F339" s="88" t="str">
        <f t="shared" si="235"/>
        <v/>
      </c>
      <c r="G339" s="88" t="str">
        <f t="shared" si="235"/>
        <v/>
      </c>
      <c r="H339" s="88" t="str">
        <f t="shared" si="235"/>
        <v/>
      </c>
      <c r="I339" s="88" t="str">
        <f t="shared" si="235"/>
        <v/>
      </c>
      <c r="J339" s="88" t="str">
        <f t="shared" si="235"/>
        <v/>
      </c>
      <c r="K339" s="88" t="str">
        <f t="shared" si="235"/>
        <v/>
      </c>
      <c r="L339" s="88" t="str">
        <f t="shared" si="235"/>
        <v/>
      </c>
      <c r="M339" s="88" t="str">
        <f t="shared" si="235"/>
        <v/>
      </c>
      <c r="N339" s="88" t="str">
        <f t="shared" si="235"/>
        <v/>
      </c>
      <c r="O339" s="88" t="str">
        <f t="shared" si="235"/>
        <v/>
      </c>
      <c r="P339" s="88" t="str">
        <f t="shared" si="235"/>
        <v/>
      </c>
      <c r="Q339" s="88" t="str">
        <f t="shared" si="235"/>
        <v/>
      </c>
      <c r="R339" s="88" t="str">
        <f t="shared" si="235"/>
        <v/>
      </c>
      <c r="S339" s="88" t="str">
        <f t="shared" si="235"/>
        <v/>
      </c>
      <c r="T339" s="88" t="str">
        <f t="shared" si="235"/>
        <v/>
      </c>
      <c r="U339" s="88" t="str">
        <f t="shared" si="235"/>
        <v/>
      </c>
      <c r="V339" s="88" t="str">
        <f t="shared" si="235"/>
        <v/>
      </c>
      <c r="W339" s="88" t="str">
        <f t="shared" si="235"/>
        <v/>
      </c>
      <c r="X339" s="88" t="str">
        <f t="shared" si="235"/>
        <v/>
      </c>
      <c r="Y339" s="88" t="str">
        <f t="shared" si="235"/>
        <v/>
      </c>
      <c r="Z339" s="88" t="str">
        <f t="shared" si="235"/>
        <v/>
      </c>
      <c r="AA339" s="88" t="str">
        <f t="shared" si="235"/>
        <v/>
      </c>
      <c r="AB339" s="88" t="str">
        <f t="shared" si="235"/>
        <v/>
      </c>
      <c r="AC339" s="88" t="str">
        <f t="shared" si="235"/>
        <v/>
      </c>
      <c r="AD339" s="88" t="str">
        <f t="shared" si="235"/>
        <v/>
      </c>
      <c r="AE339" s="88" t="str">
        <f t="shared" si="235"/>
        <v/>
      </c>
      <c r="AF339" s="88" t="str">
        <f t="shared" si="235"/>
        <v/>
      </c>
      <c r="AG339" s="88" t="str">
        <f t="shared" si="235"/>
        <v/>
      </c>
    </row>
    <row r="340" spans="1:33" s="69" customFormat="1">
      <c r="A340" s="105" t="str">
        <f t="shared" ref="A340:B340" si="236">IF(A284="","",A284)</f>
        <v/>
      </c>
      <c r="B340" s="209" t="str">
        <f t="shared" si="236"/>
        <v/>
      </c>
      <c r="C340" s="276" t="str">
        <f t="shared" si="220"/>
        <v/>
      </c>
      <c r="D340" s="122" t="str">
        <f t="shared" ref="D340:AG340" si="237">IF(G$79="","",IF($B340="","",PRODUCT(D257,E284)*(1-SUM($C$538))*(1-SUM($C$539))))</f>
        <v/>
      </c>
      <c r="E340" s="122" t="str">
        <f t="shared" si="237"/>
        <v/>
      </c>
      <c r="F340" s="122" t="str">
        <f t="shared" si="237"/>
        <v/>
      </c>
      <c r="G340" s="122" t="str">
        <f t="shared" si="237"/>
        <v/>
      </c>
      <c r="H340" s="122" t="str">
        <f t="shared" si="237"/>
        <v/>
      </c>
      <c r="I340" s="122" t="str">
        <f t="shared" si="237"/>
        <v/>
      </c>
      <c r="J340" s="122" t="str">
        <f t="shared" si="237"/>
        <v/>
      </c>
      <c r="K340" s="122" t="str">
        <f t="shared" si="237"/>
        <v/>
      </c>
      <c r="L340" s="122" t="str">
        <f t="shared" si="237"/>
        <v/>
      </c>
      <c r="M340" s="122" t="str">
        <f t="shared" si="237"/>
        <v/>
      </c>
      <c r="N340" s="122" t="str">
        <f t="shared" si="237"/>
        <v/>
      </c>
      <c r="O340" s="122" t="str">
        <f t="shared" si="237"/>
        <v/>
      </c>
      <c r="P340" s="122" t="str">
        <f t="shared" si="237"/>
        <v/>
      </c>
      <c r="Q340" s="122" t="str">
        <f t="shared" si="237"/>
        <v/>
      </c>
      <c r="R340" s="122" t="str">
        <f t="shared" si="237"/>
        <v/>
      </c>
      <c r="S340" s="122" t="str">
        <f t="shared" si="237"/>
        <v/>
      </c>
      <c r="T340" s="122" t="str">
        <f t="shared" si="237"/>
        <v/>
      </c>
      <c r="U340" s="122" t="str">
        <f t="shared" si="237"/>
        <v/>
      </c>
      <c r="V340" s="122" t="str">
        <f t="shared" si="237"/>
        <v/>
      </c>
      <c r="W340" s="122" t="str">
        <f t="shared" si="237"/>
        <v/>
      </c>
      <c r="X340" s="122" t="str">
        <f t="shared" si="237"/>
        <v/>
      </c>
      <c r="Y340" s="122" t="str">
        <f t="shared" si="237"/>
        <v/>
      </c>
      <c r="Z340" s="122" t="str">
        <f t="shared" si="237"/>
        <v/>
      </c>
      <c r="AA340" s="122" t="str">
        <f t="shared" si="237"/>
        <v/>
      </c>
      <c r="AB340" s="122" t="str">
        <f t="shared" si="237"/>
        <v/>
      </c>
      <c r="AC340" s="122" t="str">
        <f t="shared" si="237"/>
        <v/>
      </c>
      <c r="AD340" s="122" t="str">
        <f t="shared" si="237"/>
        <v/>
      </c>
      <c r="AE340" s="122" t="str">
        <f t="shared" si="237"/>
        <v/>
      </c>
      <c r="AF340" s="122" t="str">
        <f t="shared" si="237"/>
        <v/>
      </c>
      <c r="AG340" s="122" t="str">
        <f t="shared" si="237"/>
        <v/>
      </c>
    </row>
    <row r="341" spans="1:33" s="69" customFormat="1">
      <c r="A341" s="109" t="s">
        <v>113</v>
      </c>
      <c r="B341" s="10" t="s">
        <v>248</v>
      </c>
      <c r="C341" s="83" t="s">
        <v>1</v>
      </c>
      <c r="D341" s="84">
        <f>IF(G$79="","",SUM(D$331:D$340))</f>
        <v>0</v>
      </c>
      <c r="E341" s="84">
        <f t="shared" ref="E341:AG341" si="238">IF(H$79="","",SUM(E$331:E$340))</f>
        <v>0</v>
      </c>
      <c r="F341" s="84">
        <f t="shared" si="238"/>
        <v>0</v>
      </c>
      <c r="G341" s="84">
        <f t="shared" si="238"/>
        <v>0</v>
      </c>
      <c r="H341" s="84">
        <f t="shared" si="238"/>
        <v>0</v>
      </c>
      <c r="I341" s="84">
        <f t="shared" si="238"/>
        <v>0</v>
      </c>
      <c r="J341" s="84">
        <f t="shared" si="238"/>
        <v>0</v>
      </c>
      <c r="K341" s="84">
        <f t="shared" si="238"/>
        <v>0</v>
      </c>
      <c r="L341" s="84">
        <f t="shared" si="238"/>
        <v>0</v>
      </c>
      <c r="M341" s="84">
        <f t="shared" si="238"/>
        <v>0</v>
      </c>
      <c r="N341" s="84">
        <f t="shared" si="238"/>
        <v>0</v>
      </c>
      <c r="O341" s="84">
        <f t="shared" si="238"/>
        <v>0</v>
      </c>
      <c r="P341" s="84">
        <f t="shared" si="238"/>
        <v>0</v>
      </c>
      <c r="Q341" s="84">
        <f t="shared" si="238"/>
        <v>0</v>
      </c>
      <c r="R341" s="84">
        <f t="shared" si="238"/>
        <v>0</v>
      </c>
      <c r="S341" s="84" t="str">
        <f t="shared" si="238"/>
        <v/>
      </c>
      <c r="T341" s="84" t="str">
        <f t="shared" si="238"/>
        <v/>
      </c>
      <c r="U341" s="84" t="str">
        <f t="shared" si="238"/>
        <v/>
      </c>
      <c r="V341" s="84" t="str">
        <f t="shared" si="238"/>
        <v/>
      </c>
      <c r="W341" s="84" t="str">
        <f t="shared" si="238"/>
        <v/>
      </c>
      <c r="X341" s="84" t="str">
        <f t="shared" si="238"/>
        <v/>
      </c>
      <c r="Y341" s="84" t="str">
        <f t="shared" si="238"/>
        <v/>
      </c>
      <c r="Z341" s="84" t="str">
        <f t="shared" si="238"/>
        <v/>
      </c>
      <c r="AA341" s="84" t="str">
        <f t="shared" si="238"/>
        <v/>
      </c>
      <c r="AB341" s="84" t="str">
        <f t="shared" si="238"/>
        <v/>
      </c>
      <c r="AC341" s="84" t="str">
        <f t="shared" si="238"/>
        <v/>
      </c>
      <c r="AD341" s="84" t="str">
        <f t="shared" si="238"/>
        <v/>
      </c>
      <c r="AE341" s="84" t="str">
        <f t="shared" si="238"/>
        <v/>
      </c>
      <c r="AF341" s="84" t="str">
        <f t="shared" si="238"/>
        <v/>
      </c>
      <c r="AG341" s="84" t="str">
        <f t="shared" si="238"/>
        <v/>
      </c>
    </row>
    <row r="342" spans="1:33" s="69" customFormat="1">
      <c r="A342" s="110" t="s">
        <v>147</v>
      </c>
      <c r="B342" s="111" t="s">
        <v>249</v>
      </c>
      <c r="C342" s="87" t="s">
        <v>1</v>
      </c>
      <c r="D342" s="88">
        <f>IF(G$79="","",IF(E$285="",D$341,D$341*E$285))</f>
        <v>0</v>
      </c>
      <c r="E342" s="88">
        <f t="shared" ref="E342:AG342" si="239">IF(H$79="","",IF(F$285="",E$341,E$341*F$285))</f>
        <v>0</v>
      </c>
      <c r="F342" s="88">
        <f t="shared" si="239"/>
        <v>0</v>
      </c>
      <c r="G342" s="88">
        <f t="shared" si="239"/>
        <v>0</v>
      </c>
      <c r="H342" s="88">
        <f t="shared" si="239"/>
        <v>0</v>
      </c>
      <c r="I342" s="88">
        <f t="shared" si="239"/>
        <v>0</v>
      </c>
      <c r="J342" s="88">
        <f t="shared" si="239"/>
        <v>0</v>
      </c>
      <c r="K342" s="88">
        <f t="shared" si="239"/>
        <v>0</v>
      </c>
      <c r="L342" s="88">
        <f t="shared" si="239"/>
        <v>0</v>
      </c>
      <c r="M342" s="88">
        <f t="shared" si="239"/>
        <v>0</v>
      </c>
      <c r="N342" s="88">
        <f t="shared" si="239"/>
        <v>0</v>
      </c>
      <c r="O342" s="88">
        <f t="shared" si="239"/>
        <v>0</v>
      </c>
      <c r="P342" s="88">
        <f t="shared" si="239"/>
        <v>0</v>
      </c>
      <c r="Q342" s="88">
        <f t="shared" si="239"/>
        <v>0</v>
      </c>
      <c r="R342" s="88">
        <f t="shared" si="239"/>
        <v>0</v>
      </c>
      <c r="S342" s="88" t="str">
        <f t="shared" si="239"/>
        <v/>
      </c>
      <c r="T342" s="88" t="str">
        <f t="shared" si="239"/>
        <v/>
      </c>
      <c r="U342" s="88" t="str">
        <f t="shared" si="239"/>
        <v/>
      </c>
      <c r="V342" s="88" t="str">
        <f t="shared" si="239"/>
        <v/>
      </c>
      <c r="W342" s="88" t="str">
        <f t="shared" si="239"/>
        <v/>
      </c>
      <c r="X342" s="88" t="str">
        <f t="shared" si="239"/>
        <v/>
      </c>
      <c r="Y342" s="88" t="str">
        <f t="shared" si="239"/>
        <v/>
      </c>
      <c r="Z342" s="88" t="str">
        <f t="shared" si="239"/>
        <v/>
      </c>
      <c r="AA342" s="88" t="str">
        <f t="shared" si="239"/>
        <v/>
      </c>
      <c r="AB342" s="88" t="str">
        <f t="shared" si="239"/>
        <v/>
      </c>
      <c r="AC342" s="88" t="str">
        <f t="shared" si="239"/>
        <v/>
      </c>
      <c r="AD342" s="88" t="str">
        <f t="shared" si="239"/>
        <v/>
      </c>
      <c r="AE342" s="88" t="str">
        <f t="shared" si="239"/>
        <v/>
      </c>
      <c r="AF342" s="88" t="str">
        <f t="shared" si="239"/>
        <v/>
      </c>
      <c r="AG342" s="88" t="str">
        <f t="shared" si="239"/>
        <v/>
      </c>
    </row>
    <row r="343" spans="1:33" s="112" customFormat="1">
      <c r="A343" s="118" t="s">
        <v>125</v>
      </c>
      <c r="B343" s="119" t="s">
        <v>256</v>
      </c>
      <c r="C343" s="73" t="s">
        <v>1</v>
      </c>
      <c r="D343" s="74">
        <f>IF(G$79="","",IF(D$341=0,0,SUMPRODUCT(D$331:D$340,$D$275:$D$284)))</f>
        <v>0</v>
      </c>
      <c r="E343" s="74">
        <f t="shared" ref="E343:AG343" si="240">IF(H$79="","",IF(E$341=0,0,SUMPRODUCT(E$331:E$340,$D$275:$D$284)))</f>
        <v>0</v>
      </c>
      <c r="F343" s="74">
        <f t="shared" si="240"/>
        <v>0</v>
      </c>
      <c r="G343" s="74">
        <f t="shared" si="240"/>
        <v>0</v>
      </c>
      <c r="H343" s="74">
        <f t="shared" si="240"/>
        <v>0</v>
      </c>
      <c r="I343" s="74">
        <f t="shared" si="240"/>
        <v>0</v>
      </c>
      <c r="J343" s="74">
        <f t="shared" si="240"/>
        <v>0</v>
      </c>
      <c r="K343" s="74">
        <f t="shared" si="240"/>
        <v>0</v>
      </c>
      <c r="L343" s="74">
        <f t="shared" si="240"/>
        <v>0</v>
      </c>
      <c r="M343" s="74">
        <f t="shared" si="240"/>
        <v>0</v>
      </c>
      <c r="N343" s="74">
        <f t="shared" si="240"/>
        <v>0</v>
      </c>
      <c r="O343" s="74">
        <f t="shared" si="240"/>
        <v>0</v>
      </c>
      <c r="P343" s="74">
        <f t="shared" si="240"/>
        <v>0</v>
      </c>
      <c r="Q343" s="74">
        <f t="shared" si="240"/>
        <v>0</v>
      </c>
      <c r="R343" s="74">
        <f t="shared" si="240"/>
        <v>0</v>
      </c>
      <c r="S343" s="74" t="str">
        <f t="shared" si="240"/>
        <v/>
      </c>
      <c r="T343" s="74" t="str">
        <f t="shared" si="240"/>
        <v/>
      </c>
      <c r="U343" s="74" t="str">
        <f t="shared" si="240"/>
        <v/>
      </c>
      <c r="V343" s="74" t="str">
        <f t="shared" si="240"/>
        <v/>
      </c>
      <c r="W343" s="74" t="str">
        <f t="shared" si="240"/>
        <v/>
      </c>
      <c r="X343" s="74" t="str">
        <f t="shared" si="240"/>
        <v/>
      </c>
      <c r="Y343" s="74" t="str">
        <f t="shared" si="240"/>
        <v/>
      </c>
      <c r="Z343" s="74" t="str">
        <f t="shared" si="240"/>
        <v/>
      </c>
      <c r="AA343" s="74" t="str">
        <f t="shared" si="240"/>
        <v/>
      </c>
      <c r="AB343" s="74" t="str">
        <f t="shared" si="240"/>
        <v/>
      </c>
      <c r="AC343" s="74" t="str">
        <f t="shared" si="240"/>
        <v/>
      </c>
      <c r="AD343" s="74" t="str">
        <f t="shared" si="240"/>
        <v/>
      </c>
      <c r="AE343" s="74" t="str">
        <f t="shared" si="240"/>
        <v/>
      </c>
      <c r="AF343" s="74" t="str">
        <f t="shared" si="240"/>
        <v/>
      </c>
      <c r="AG343" s="74" t="str">
        <f t="shared" si="240"/>
        <v/>
      </c>
    </row>
    <row r="344" spans="1:33" s="69" customFormat="1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>
        <f>IF(G$79="","",SUM(D$341,D$343))</f>
        <v>0</v>
      </c>
      <c r="E344" s="115">
        <f t="shared" ref="E344:AG344" si="241">IF(H$79="","",SUM(E$341,E$343))</f>
        <v>0</v>
      </c>
      <c r="F344" s="115">
        <f t="shared" si="241"/>
        <v>0</v>
      </c>
      <c r="G344" s="115">
        <f t="shared" si="241"/>
        <v>0</v>
      </c>
      <c r="H344" s="115">
        <f t="shared" si="241"/>
        <v>0</v>
      </c>
      <c r="I344" s="115">
        <f t="shared" si="241"/>
        <v>0</v>
      </c>
      <c r="J344" s="115">
        <f t="shared" si="241"/>
        <v>0</v>
      </c>
      <c r="K344" s="115">
        <f t="shared" si="241"/>
        <v>0</v>
      </c>
      <c r="L344" s="115">
        <f t="shared" si="241"/>
        <v>0</v>
      </c>
      <c r="M344" s="115">
        <f t="shared" si="241"/>
        <v>0</v>
      </c>
      <c r="N344" s="115">
        <f t="shared" si="241"/>
        <v>0</v>
      </c>
      <c r="O344" s="115">
        <f t="shared" si="241"/>
        <v>0</v>
      </c>
      <c r="P344" s="115">
        <f t="shared" si="241"/>
        <v>0</v>
      </c>
      <c r="Q344" s="115">
        <f t="shared" si="241"/>
        <v>0</v>
      </c>
      <c r="R344" s="115">
        <f t="shared" si="241"/>
        <v>0</v>
      </c>
      <c r="S344" s="115" t="str">
        <f t="shared" si="241"/>
        <v/>
      </c>
      <c r="T344" s="115" t="str">
        <f t="shared" si="241"/>
        <v/>
      </c>
      <c r="U344" s="115" t="str">
        <f t="shared" si="241"/>
        <v/>
      </c>
      <c r="V344" s="115" t="str">
        <f t="shared" si="241"/>
        <v/>
      </c>
      <c r="W344" s="115" t="str">
        <f t="shared" si="241"/>
        <v/>
      </c>
      <c r="X344" s="115" t="str">
        <f t="shared" si="241"/>
        <v/>
      </c>
      <c r="Y344" s="115" t="str">
        <f t="shared" si="241"/>
        <v/>
      </c>
      <c r="Z344" s="115" t="str">
        <f t="shared" si="241"/>
        <v/>
      </c>
      <c r="AA344" s="115" t="str">
        <f t="shared" si="241"/>
        <v/>
      </c>
      <c r="AB344" s="115" t="str">
        <f t="shared" si="241"/>
        <v/>
      </c>
      <c r="AC344" s="115" t="str">
        <f t="shared" si="241"/>
        <v/>
      </c>
      <c r="AD344" s="115" t="str">
        <f t="shared" si="241"/>
        <v/>
      </c>
      <c r="AE344" s="115" t="str">
        <f t="shared" si="241"/>
        <v/>
      </c>
      <c r="AF344" s="115" t="str">
        <f t="shared" si="241"/>
        <v/>
      </c>
      <c r="AG344" s="115" t="str">
        <f t="shared" si="241"/>
        <v/>
      </c>
    </row>
    <row r="345" spans="1:33" s="69" customFormat="1" ht="22.5">
      <c r="A345" s="411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>
        <f>IF(G$79="","",SUM(D$342,D$343))</f>
        <v>0</v>
      </c>
      <c r="E345" s="326">
        <f t="shared" ref="E345:AG345" si="242">IF(H$79="","",SUM(E$342,E$343))</f>
        <v>0</v>
      </c>
      <c r="F345" s="326">
        <f t="shared" si="242"/>
        <v>0</v>
      </c>
      <c r="G345" s="326">
        <f t="shared" si="242"/>
        <v>0</v>
      </c>
      <c r="H345" s="326">
        <f t="shared" si="242"/>
        <v>0</v>
      </c>
      <c r="I345" s="326">
        <f t="shared" si="242"/>
        <v>0</v>
      </c>
      <c r="J345" s="326">
        <f t="shared" si="242"/>
        <v>0</v>
      </c>
      <c r="K345" s="326">
        <f t="shared" si="242"/>
        <v>0</v>
      </c>
      <c r="L345" s="326">
        <f t="shared" si="242"/>
        <v>0</v>
      </c>
      <c r="M345" s="326">
        <f t="shared" si="242"/>
        <v>0</v>
      </c>
      <c r="N345" s="326">
        <f t="shared" si="242"/>
        <v>0</v>
      </c>
      <c r="O345" s="326">
        <f t="shared" si="242"/>
        <v>0</v>
      </c>
      <c r="P345" s="326">
        <f t="shared" si="242"/>
        <v>0</v>
      </c>
      <c r="Q345" s="326">
        <f t="shared" si="242"/>
        <v>0</v>
      </c>
      <c r="R345" s="326">
        <f t="shared" si="242"/>
        <v>0</v>
      </c>
      <c r="S345" s="326" t="str">
        <f t="shared" si="242"/>
        <v/>
      </c>
      <c r="T345" s="326" t="str">
        <f t="shared" si="242"/>
        <v/>
      </c>
      <c r="U345" s="326" t="str">
        <f t="shared" si="242"/>
        <v/>
      </c>
      <c r="V345" s="326" t="str">
        <f t="shared" si="242"/>
        <v/>
      </c>
      <c r="W345" s="326" t="str">
        <f t="shared" si="242"/>
        <v/>
      </c>
      <c r="X345" s="326" t="str">
        <f t="shared" si="242"/>
        <v/>
      </c>
      <c r="Y345" s="326" t="str">
        <f t="shared" si="242"/>
        <v/>
      </c>
      <c r="Z345" s="326" t="str">
        <f t="shared" si="242"/>
        <v/>
      </c>
      <c r="AA345" s="326" t="str">
        <f t="shared" si="242"/>
        <v/>
      </c>
      <c r="AB345" s="326" t="str">
        <f t="shared" si="242"/>
        <v/>
      </c>
      <c r="AC345" s="326" t="str">
        <f t="shared" si="242"/>
        <v/>
      </c>
      <c r="AD345" s="326" t="str">
        <f t="shared" si="242"/>
        <v/>
      </c>
      <c r="AE345" s="326" t="str">
        <f t="shared" si="242"/>
        <v/>
      </c>
      <c r="AF345" s="326" t="str">
        <f t="shared" si="242"/>
        <v/>
      </c>
      <c r="AG345" s="326" t="str">
        <f t="shared" si="242"/>
        <v/>
      </c>
    </row>
    <row r="346" spans="1:33" s="405" customFormat="1" ht="19.5" customHeight="1">
      <c r="A346" s="404"/>
      <c r="B346" s="405" t="s">
        <v>252</v>
      </c>
    </row>
    <row r="347" spans="1:33" s="8" customFormat="1">
      <c r="A347" s="640" t="s">
        <v>10</v>
      </c>
      <c r="B347" s="642" t="s">
        <v>2</v>
      </c>
      <c r="C347" s="644" t="s">
        <v>0</v>
      </c>
      <c r="D347" s="385" t="str">
        <f t="shared" ref="D347:AG347" si="243">IF(G$79="","",G$79)</f>
        <v>Faza oper.</v>
      </c>
      <c r="E347" s="385" t="str">
        <f t="shared" si="243"/>
        <v>Faza oper.</v>
      </c>
      <c r="F347" s="385" t="str">
        <f t="shared" si="243"/>
        <v>Faza oper.</v>
      </c>
      <c r="G347" s="385" t="str">
        <f t="shared" si="243"/>
        <v>Faza oper.</v>
      </c>
      <c r="H347" s="385" t="str">
        <f t="shared" si="243"/>
        <v>Faza oper.</v>
      </c>
      <c r="I347" s="385" t="str">
        <f t="shared" si="243"/>
        <v>Faza oper.</v>
      </c>
      <c r="J347" s="385" t="str">
        <f t="shared" si="243"/>
        <v>Faza oper.</v>
      </c>
      <c r="K347" s="385" t="str">
        <f t="shared" si="243"/>
        <v>Faza oper.</v>
      </c>
      <c r="L347" s="385" t="str">
        <f t="shared" si="243"/>
        <v>Faza oper.</v>
      </c>
      <c r="M347" s="385" t="str">
        <f t="shared" si="243"/>
        <v>Faza oper.</v>
      </c>
      <c r="N347" s="385" t="str">
        <f t="shared" si="243"/>
        <v>Faza oper.</v>
      </c>
      <c r="O347" s="385" t="str">
        <f t="shared" si="243"/>
        <v>Faza oper.</v>
      </c>
      <c r="P347" s="385" t="str">
        <f t="shared" si="243"/>
        <v>Faza oper.</v>
      </c>
      <c r="Q347" s="385" t="str">
        <f t="shared" si="243"/>
        <v>Faza oper.</v>
      </c>
      <c r="R347" s="385" t="str">
        <f t="shared" si="243"/>
        <v>Faza oper.</v>
      </c>
      <c r="S347" s="385" t="str">
        <f t="shared" si="243"/>
        <v/>
      </c>
      <c r="T347" s="385" t="str">
        <f t="shared" si="243"/>
        <v/>
      </c>
      <c r="U347" s="385" t="str">
        <f t="shared" si="243"/>
        <v/>
      </c>
      <c r="V347" s="385" t="str">
        <f t="shared" si="243"/>
        <v/>
      </c>
      <c r="W347" s="385" t="str">
        <f t="shared" si="243"/>
        <v/>
      </c>
      <c r="X347" s="385" t="str">
        <f t="shared" si="243"/>
        <v/>
      </c>
      <c r="Y347" s="385" t="str">
        <f t="shared" si="243"/>
        <v/>
      </c>
      <c r="Z347" s="385" t="str">
        <f t="shared" si="243"/>
        <v/>
      </c>
      <c r="AA347" s="385" t="str">
        <f t="shared" si="243"/>
        <v/>
      </c>
      <c r="AB347" s="385" t="str">
        <f t="shared" si="243"/>
        <v/>
      </c>
      <c r="AC347" s="385" t="str">
        <f t="shared" si="243"/>
        <v/>
      </c>
      <c r="AD347" s="385" t="str">
        <f t="shared" si="243"/>
        <v/>
      </c>
      <c r="AE347" s="385" t="str">
        <f t="shared" si="243"/>
        <v/>
      </c>
      <c r="AF347" s="385" t="str">
        <f t="shared" si="243"/>
        <v/>
      </c>
      <c r="AG347" s="385" t="str">
        <f t="shared" si="243"/>
        <v/>
      </c>
    </row>
    <row r="348" spans="1:33" s="8" customFormat="1">
      <c r="A348" s="641"/>
      <c r="B348" s="643"/>
      <c r="C348" s="645"/>
      <c r="D348" s="33">
        <f t="shared" ref="D348:AG348" si="244">IF(G$80="","",G$80)</f>
        <v>2016</v>
      </c>
      <c r="E348" s="33">
        <f t="shared" si="244"/>
        <v>2017</v>
      </c>
      <c r="F348" s="33">
        <f t="shared" si="244"/>
        <v>2018</v>
      </c>
      <c r="G348" s="33">
        <f t="shared" si="244"/>
        <v>2019</v>
      </c>
      <c r="H348" s="33">
        <f t="shared" si="244"/>
        <v>2020</v>
      </c>
      <c r="I348" s="33">
        <f t="shared" si="244"/>
        <v>2021</v>
      </c>
      <c r="J348" s="33">
        <f t="shared" si="244"/>
        <v>2022</v>
      </c>
      <c r="K348" s="33">
        <f t="shared" si="244"/>
        <v>2023</v>
      </c>
      <c r="L348" s="33">
        <f t="shared" si="244"/>
        <v>2024</v>
      </c>
      <c r="M348" s="33">
        <f t="shared" si="244"/>
        <v>2025</v>
      </c>
      <c r="N348" s="33">
        <f t="shared" si="244"/>
        <v>2026</v>
      </c>
      <c r="O348" s="33">
        <f t="shared" si="244"/>
        <v>2027</v>
      </c>
      <c r="P348" s="33">
        <f t="shared" si="244"/>
        <v>2028</v>
      </c>
      <c r="Q348" s="33">
        <f t="shared" si="244"/>
        <v>2029</v>
      </c>
      <c r="R348" s="33">
        <f t="shared" si="244"/>
        <v>2030</v>
      </c>
      <c r="S348" s="33" t="str">
        <f t="shared" si="244"/>
        <v/>
      </c>
      <c r="T348" s="33" t="str">
        <f t="shared" si="244"/>
        <v/>
      </c>
      <c r="U348" s="33" t="str">
        <f t="shared" si="244"/>
        <v/>
      </c>
      <c r="V348" s="33" t="str">
        <f t="shared" si="244"/>
        <v/>
      </c>
      <c r="W348" s="33" t="str">
        <f t="shared" si="244"/>
        <v/>
      </c>
      <c r="X348" s="33" t="str">
        <f t="shared" si="244"/>
        <v/>
      </c>
      <c r="Y348" s="33" t="str">
        <f t="shared" si="244"/>
        <v/>
      </c>
      <c r="Z348" s="33" t="str">
        <f t="shared" si="244"/>
        <v/>
      </c>
      <c r="AA348" s="33" t="str">
        <f t="shared" si="244"/>
        <v/>
      </c>
      <c r="AB348" s="33" t="str">
        <f t="shared" si="244"/>
        <v/>
      </c>
      <c r="AC348" s="33" t="str">
        <f t="shared" si="244"/>
        <v/>
      </c>
      <c r="AD348" s="33" t="str">
        <f t="shared" si="244"/>
        <v/>
      </c>
      <c r="AE348" s="33" t="str">
        <f t="shared" si="244"/>
        <v/>
      </c>
      <c r="AF348" s="33" t="str">
        <f t="shared" si="244"/>
        <v/>
      </c>
      <c r="AG348" s="33" t="str">
        <f t="shared" si="244"/>
        <v/>
      </c>
    </row>
    <row r="349" spans="1:33" s="69" customFormat="1">
      <c r="A349" s="100" t="str">
        <f>IF(A275="","",A275)</f>
        <v/>
      </c>
      <c r="B349" s="200" t="str">
        <f t="shared" ref="B349:C349" si="245">IF(B275="","",B275)</f>
        <v/>
      </c>
      <c r="C349" s="274" t="str">
        <f t="shared" si="245"/>
        <v/>
      </c>
      <c r="D349" s="84" t="str">
        <f t="shared" ref="D349:D358" si="246">IF(G$79="","",IF($B349="","",PRODUCT(D261,E289)*(1-SUM($C$538))*(1-SUM($C$539))))</f>
        <v/>
      </c>
      <c r="E349" s="84" t="str">
        <f t="shared" ref="E349:E358" si="247">IF(H$79="","",IF($B349="","",PRODUCT(E261,F289)*(1-SUM($C$538))*(1-SUM($C$539))))</f>
        <v/>
      </c>
      <c r="F349" s="84" t="str">
        <f t="shared" ref="F349:F358" si="248">IF(I$79="","",IF($B349="","",PRODUCT(F261,G289)*(1-SUM($C$538))*(1-SUM($C$539))))</f>
        <v/>
      </c>
      <c r="G349" s="84" t="str">
        <f t="shared" ref="G349:G358" si="249">IF(J$79="","",IF($B349="","",PRODUCT(G261,H289)*(1-SUM($C$538))*(1-SUM($C$539))))</f>
        <v/>
      </c>
      <c r="H349" s="84" t="str">
        <f t="shared" ref="H349:H358" si="250">IF(K$79="","",IF($B349="","",PRODUCT(H261,I289)*(1-SUM($C$538))*(1-SUM($C$539))))</f>
        <v/>
      </c>
      <c r="I349" s="84" t="str">
        <f t="shared" ref="I349:I358" si="251">IF(L$79="","",IF($B349="","",PRODUCT(I261,J289)*(1-SUM($C$538))*(1-SUM($C$539))))</f>
        <v/>
      </c>
      <c r="J349" s="84" t="str">
        <f t="shared" ref="J349:J358" si="252">IF(M$79="","",IF($B349="","",PRODUCT(J261,K289)*(1-SUM($C$538))*(1-SUM($C$539))))</f>
        <v/>
      </c>
      <c r="K349" s="84" t="str">
        <f t="shared" ref="K349:K358" si="253">IF(N$79="","",IF($B349="","",PRODUCT(K261,L289)*(1-SUM($C$538))*(1-SUM($C$539))))</f>
        <v/>
      </c>
      <c r="L349" s="84" t="str">
        <f t="shared" ref="L349:L358" si="254">IF(O$79="","",IF($B349="","",PRODUCT(L261,M289)*(1-SUM($C$538))*(1-SUM($C$539))))</f>
        <v/>
      </c>
      <c r="M349" s="84" t="str">
        <f t="shared" ref="M349:M358" si="255">IF(P$79="","",IF($B349="","",PRODUCT(M261,N289)*(1-SUM($C$538))*(1-SUM($C$539))))</f>
        <v/>
      </c>
      <c r="N349" s="84" t="str">
        <f t="shared" ref="N349:N358" si="256">IF(Q$79="","",IF($B349="","",PRODUCT(N261,O289)*(1-SUM($C$538))*(1-SUM($C$539))))</f>
        <v/>
      </c>
      <c r="O349" s="84" t="str">
        <f t="shared" ref="O349:O358" si="257">IF(R$79="","",IF($B349="","",PRODUCT(O261,P289)*(1-SUM($C$538))*(1-SUM($C$539))))</f>
        <v/>
      </c>
      <c r="P349" s="84" t="str">
        <f t="shared" ref="P349:P358" si="258">IF(S$79="","",IF($B349="","",PRODUCT(P261,Q289)*(1-SUM($C$538))*(1-SUM($C$539))))</f>
        <v/>
      </c>
      <c r="Q349" s="84" t="str">
        <f t="shared" ref="Q349:Q358" si="259">IF(T$79="","",IF($B349="","",PRODUCT(Q261,R289)*(1-SUM($C$538))*(1-SUM($C$539))))</f>
        <v/>
      </c>
      <c r="R349" s="84" t="str">
        <f t="shared" ref="R349:R358" si="260">IF(U$79="","",IF($B349="","",PRODUCT(R261,S289)*(1-SUM($C$538))*(1-SUM($C$539))))</f>
        <v/>
      </c>
      <c r="S349" s="84" t="str">
        <f t="shared" ref="S349:S358" si="261">IF(V$79="","",IF($B349="","",PRODUCT(S261,T289)*(1-SUM($C$538))*(1-SUM($C$539))))</f>
        <v/>
      </c>
      <c r="T349" s="84" t="str">
        <f t="shared" ref="T349:T358" si="262">IF(W$79="","",IF($B349="","",PRODUCT(T261,U289)*(1-SUM($C$538))*(1-SUM($C$539))))</f>
        <v/>
      </c>
      <c r="U349" s="84" t="str">
        <f t="shared" ref="U349:U358" si="263">IF(X$79="","",IF($B349="","",PRODUCT(U261,V289)*(1-SUM($C$538))*(1-SUM($C$539))))</f>
        <v/>
      </c>
      <c r="V349" s="84" t="str">
        <f t="shared" ref="V349:V358" si="264">IF(Y$79="","",IF($B349="","",PRODUCT(V261,W289)*(1-SUM($C$538))*(1-SUM($C$539))))</f>
        <v/>
      </c>
      <c r="W349" s="84" t="str">
        <f t="shared" ref="W349:W358" si="265">IF(Z$79="","",IF($B349="","",PRODUCT(W261,X289)*(1-SUM($C$538))*(1-SUM($C$539))))</f>
        <v/>
      </c>
      <c r="X349" s="84" t="str">
        <f t="shared" ref="X349:X358" si="266">IF(AA$79="","",IF($B349="","",PRODUCT(X261,Y289)*(1-SUM($C$538))*(1-SUM($C$539))))</f>
        <v/>
      </c>
      <c r="Y349" s="84" t="str">
        <f t="shared" ref="Y349:Y358" si="267">IF(AB$79="","",IF($B349="","",PRODUCT(Y261,Z289)*(1-SUM($C$538))*(1-SUM($C$539))))</f>
        <v/>
      </c>
      <c r="Z349" s="84" t="str">
        <f t="shared" ref="Z349:Z358" si="268">IF(AC$79="","",IF($B349="","",PRODUCT(Z261,AA289)*(1-SUM($C$538))*(1-SUM($C$539))))</f>
        <v/>
      </c>
      <c r="AA349" s="84" t="str">
        <f t="shared" ref="AA349:AA358" si="269">IF(AD$79="","",IF($B349="","",PRODUCT(AA261,AB289)*(1-SUM($C$538))*(1-SUM($C$539))))</f>
        <v/>
      </c>
      <c r="AB349" s="84" t="str">
        <f t="shared" ref="AB349:AB358" si="270">IF(AE$79="","",IF($B349="","",PRODUCT(AB261,AC289)*(1-SUM($C$538))*(1-SUM($C$539))))</f>
        <v/>
      </c>
      <c r="AC349" s="84" t="str">
        <f t="shared" ref="AC349:AC358" si="271">IF(AF$79="","",IF($B349="","",PRODUCT(AC261,AD289)*(1-SUM($C$538))*(1-SUM($C$539))))</f>
        <v/>
      </c>
      <c r="AD349" s="84" t="str">
        <f t="shared" ref="AD349:AD358" si="272">IF(AG$79="","",IF($B349="","",PRODUCT(AD261,AE289)*(1-SUM($C$538))*(1-SUM($C$539))))</f>
        <v/>
      </c>
      <c r="AE349" s="84" t="str">
        <f t="shared" ref="AE349:AE358" si="273">IF(AH$79="","",IF($B349="","",PRODUCT(AE261,AF289)*(1-SUM($C$538))*(1-SUM($C$539))))</f>
        <v/>
      </c>
      <c r="AF349" s="84" t="str">
        <f t="shared" ref="AF349:AF358" si="274">IF(AI$79="","",IF($B349="","",PRODUCT(AF261,AG289)*(1-SUM($C$538))*(1-SUM($C$539))))</f>
        <v/>
      </c>
      <c r="AG349" s="84" t="str">
        <f t="shared" ref="AG349:AG358" si="275">IF(AJ$79="","",IF($B349="","",PRODUCT(AG261,AH289)*(1-SUM($C$538))*(1-SUM($C$539))))</f>
        <v/>
      </c>
    </row>
    <row r="350" spans="1:33" s="69" customFormat="1">
      <c r="A350" s="94" t="str">
        <f t="shared" ref="A350:C350" si="276">IF(A276="","",A276)</f>
        <v/>
      </c>
      <c r="B350" s="204" t="str">
        <f t="shared" si="276"/>
        <v/>
      </c>
      <c r="C350" s="275" t="str">
        <f t="shared" si="276"/>
        <v/>
      </c>
      <c r="D350" s="88" t="str">
        <f t="shared" si="246"/>
        <v/>
      </c>
      <c r="E350" s="88" t="str">
        <f t="shared" si="247"/>
        <v/>
      </c>
      <c r="F350" s="88" t="str">
        <f t="shared" si="248"/>
        <v/>
      </c>
      <c r="G350" s="88" t="str">
        <f t="shared" si="249"/>
        <v/>
      </c>
      <c r="H350" s="88" t="str">
        <f t="shared" si="250"/>
        <v/>
      </c>
      <c r="I350" s="88" t="str">
        <f t="shared" si="251"/>
        <v/>
      </c>
      <c r="J350" s="88" t="str">
        <f t="shared" si="252"/>
        <v/>
      </c>
      <c r="K350" s="88" t="str">
        <f t="shared" si="253"/>
        <v/>
      </c>
      <c r="L350" s="88" t="str">
        <f t="shared" si="254"/>
        <v/>
      </c>
      <c r="M350" s="88" t="str">
        <f t="shared" si="255"/>
        <v/>
      </c>
      <c r="N350" s="88" t="str">
        <f t="shared" si="256"/>
        <v/>
      </c>
      <c r="O350" s="88" t="str">
        <f t="shared" si="257"/>
        <v/>
      </c>
      <c r="P350" s="88" t="str">
        <f t="shared" si="258"/>
        <v/>
      </c>
      <c r="Q350" s="88" t="str">
        <f t="shared" si="259"/>
        <v/>
      </c>
      <c r="R350" s="88" t="str">
        <f t="shared" si="260"/>
        <v/>
      </c>
      <c r="S350" s="88" t="str">
        <f t="shared" si="261"/>
        <v/>
      </c>
      <c r="T350" s="88" t="str">
        <f t="shared" si="262"/>
        <v/>
      </c>
      <c r="U350" s="88" t="str">
        <f t="shared" si="263"/>
        <v/>
      </c>
      <c r="V350" s="88" t="str">
        <f t="shared" si="264"/>
        <v/>
      </c>
      <c r="W350" s="88" t="str">
        <f t="shared" si="265"/>
        <v/>
      </c>
      <c r="X350" s="88" t="str">
        <f t="shared" si="266"/>
        <v/>
      </c>
      <c r="Y350" s="88" t="str">
        <f t="shared" si="267"/>
        <v/>
      </c>
      <c r="Z350" s="88" t="str">
        <f t="shared" si="268"/>
        <v/>
      </c>
      <c r="AA350" s="88" t="str">
        <f t="shared" si="269"/>
        <v/>
      </c>
      <c r="AB350" s="88" t="str">
        <f t="shared" si="270"/>
        <v/>
      </c>
      <c r="AC350" s="88" t="str">
        <f t="shared" si="271"/>
        <v/>
      </c>
      <c r="AD350" s="88" t="str">
        <f t="shared" si="272"/>
        <v/>
      </c>
      <c r="AE350" s="88" t="str">
        <f t="shared" si="273"/>
        <v/>
      </c>
      <c r="AF350" s="88" t="str">
        <f t="shared" si="274"/>
        <v/>
      </c>
      <c r="AG350" s="88" t="str">
        <f t="shared" si="275"/>
        <v/>
      </c>
    </row>
    <row r="351" spans="1:33" s="69" customFormat="1">
      <c r="A351" s="94" t="str">
        <f t="shared" ref="A351:C351" si="277">IF(A277="","",A277)</f>
        <v/>
      </c>
      <c r="B351" s="204" t="str">
        <f t="shared" si="277"/>
        <v/>
      </c>
      <c r="C351" s="275" t="str">
        <f t="shared" si="277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>
      <c r="A352" s="94" t="str">
        <f t="shared" ref="A352:C352" si="278">IF(A278="","",A278)</f>
        <v/>
      </c>
      <c r="B352" s="204" t="str">
        <f t="shared" si="278"/>
        <v/>
      </c>
      <c r="C352" s="275" t="str">
        <f t="shared" si="278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152" customFormat="1">
      <c r="A353" s="94" t="str">
        <f t="shared" ref="A353:C353" si="279">IF(A279="","",A279)</f>
        <v/>
      </c>
      <c r="B353" s="204" t="str">
        <f t="shared" si="279"/>
        <v/>
      </c>
      <c r="C353" s="275" t="str">
        <f t="shared" si="279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>
      <c r="A354" s="94" t="str">
        <f t="shared" ref="A354:C354" si="280">IF(A280="","",A280)</f>
        <v/>
      </c>
      <c r="B354" s="204" t="str">
        <f t="shared" si="280"/>
        <v/>
      </c>
      <c r="C354" s="275" t="str">
        <f t="shared" si="280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>
      <c r="A355" s="94" t="str">
        <f t="shared" ref="A355:C355" si="281">IF(A281="","",A281)</f>
        <v/>
      </c>
      <c r="B355" s="204" t="str">
        <f t="shared" si="281"/>
        <v/>
      </c>
      <c r="C355" s="275" t="str">
        <f t="shared" si="281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>
      <c r="A356" s="94" t="str">
        <f t="shared" ref="A356:C356" si="282">IF(A282="","",A282)</f>
        <v/>
      </c>
      <c r="B356" s="204" t="str">
        <f t="shared" si="282"/>
        <v/>
      </c>
      <c r="C356" s="275" t="str">
        <f t="shared" si="282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>
      <c r="A357" s="94" t="str">
        <f t="shared" ref="A357:C357" si="283">IF(A283="","",A283)</f>
        <v/>
      </c>
      <c r="B357" s="204" t="str">
        <f t="shared" si="283"/>
        <v/>
      </c>
      <c r="C357" s="275" t="str">
        <f t="shared" si="283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69" customFormat="1">
      <c r="A358" s="105" t="str">
        <f t="shared" ref="A358:C358" si="284">IF(A284="","",A284)</f>
        <v/>
      </c>
      <c r="B358" s="209" t="str">
        <f t="shared" si="284"/>
        <v/>
      </c>
      <c r="C358" s="276" t="str">
        <f t="shared" si="284"/>
        <v/>
      </c>
      <c r="D358" s="122" t="str">
        <f t="shared" si="246"/>
        <v/>
      </c>
      <c r="E358" s="122" t="str">
        <f t="shared" si="247"/>
        <v/>
      </c>
      <c r="F358" s="122" t="str">
        <f t="shared" si="248"/>
        <v/>
      </c>
      <c r="G358" s="122" t="str">
        <f t="shared" si="249"/>
        <v/>
      </c>
      <c r="H358" s="122" t="str">
        <f t="shared" si="250"/>
        <v/>
      </c>
      <c r="I358" s="122" t="str">
        <f t="shared" si="251"/>
        <v/>
      </c>
      <c r="J358" s="122" t="str">
        <f t="shared" si="252"/>
        <v/>
      </c>
      <c r="K358" s="122" t="str">
        <f t="shared" si="253"/>
        <v/>
      </c>
      <c r="L358" s="122" t="str">
        <f t="shared" si="254"/>
        <v/>
      </c>
      <c r="M358" s="122" t="str">
        <f t="shared" si="255"/>
        <v/>
      </c>
      <c r="N358" s="122" t="str">
        <f t="shared" si="256"/>
        <v/>
      </c>
      <c r="O358" s="122" t="str">
        <f t="shared" si="257"/>
        <v/>
      </c>
      <c r="P358" s="122" t="str">
        <f t="shared" si="258"/>
        <v/>
      </c>
      <c r="Q358" s="122" t="str">
        <f t="shared" si="259"/>
        <v/>
      </c>
      <c r="R358" s="122" t="str">
        <f t="shared" si="260"/>
        <v/>
      </c>
      <c r="S358" s="122" t="str">
        <f t="shared" si="261"/>
        <v/>
      </c>
      <c r="T358" s="122" t="str">
        <f t="shared" si="262"/>
        <v/>
      </c>
      <c r="U358" s="122" t="str">
        <f t="shared" si="263"/>
        <v/>
      </c>
      <c r="V358" s="122" t="str">
        <f t="shared" si="264"/>
        <v/>
      </c>
      <c r="W358" s="122" t="str">
        <f t="shared" si="265"/>
        <v/>
      </c>
      <c r="X358" s="122" t="str">
        <f t="shared" si="266"/>
        <v/>
      </c>
      <c r="Y358" s="122" t="str">
        <f t="shared" si="267"/>
        <v/>
      </c>
      <c r="Z358" s="122" t="str">
        <f t="shared" si="268"/>
        <v/>
      </c>
      <c r="AA358" s="122" t="str">
        <f t="shared" si="269"/>
        <v/>
      </c>
      <c r="AB358" s="122" t="str">
        <f t="shared" si="270"/>
        <v/>
      </c>
      <c r="AC358" s="122" t="str">
        <f t="shared" si="271"/>
        <v/>
      </c>
      <c r="AD358" s="122" t="str">
        <f t="shared" si="272"/>
        <v/>
      </c>
      <c r="AE358" s="122" t="str">
        <f t="shared" si="273"/>
        <v/>
      </c>
      <c r="AF358" s="122" t="str">
        <f t="shared" si="274"/>
        <v/>
      </c>
      <c r="AG358" s="122" t="str">
        <f t="shared" si="275"/>
        <v/>
      </c>
    </row>
    <row r="359" spans="1:33" s="69" customFormat="1">
      <c r="A359" s="109" t="s">
        <v>113</v>
      </c>
      <c r="B359" s="10" t="s">
        <v>269</v>
      </c>
      <c r="C359" s="83" t="s">
        <v>1</v>
      </c>
      <c r="D359" s="84">
        <f>IF(G$79="","",SUM(D$349:D$358))</f>
        <v>0</v>
      </c>
      <c r="E359" s="84">
        <f t="shared" ref="E359:AG359" si="285">IF(H$79="","",SUM(E$349:E$358))</f>
        <v>0</v>
      </c>
      <c r="F359" s="84">
        <f t="shared" si="285"/>
        <v>0</v>
      </c>
      <c r="G359" s="84">
        <f t="shared" si="285"/>
        <v>0</v>
      </c>
      <c r="H359" s="84">
        <f t="shared" si="285"/>
        <v>0</v>
      </c>
      <c r="I359" s="84">
        <f t="shared" si="285"/>
        <v>0</v>
      </c>
      <c r="J359" s="84">
        <f t="shared" si="285"/>
        <v>0</v>
      </c>
      <c r="K359" s="84">
        <f t="shared" si="285"/>
        <v>0</v>
      </c>
      <c r="L359" s="84">
        <f t="shared" si="285"/>
        <v>0</v>
      </c>
      <c r="M359" s="84">
        <f t="shared" si="285"/>
        <v>0</v>
      </c>
      <c r="N359" s="84">
        <f t="shared" si="285"/>
        <v>0</v>
      </c>
      <c r="O359" s="84">
        <f t="shared" si="285"/>
        <v>0</v>
      </c>
      <c r="P359" s="84">
        <f t="shared" si="285"/>
        <v>0</v>
      </c>
      <c r="Q359" s="84">
        <f t="shared" si="285"/>
        <v>0</v>
      </c>
      <c r="R359" s="84">
        <f t="shared" si="285"/>
        <v>0</v>
      </c>
      <c r="S359" s="84" t="str">
        <f t="shared" si="285"/>
        <v/>
      </c>
      <c r="T359" s="84" t="str">
        <f t="shared" si="285"/>
        <v/>
      </c>
      <c r="U359" s="84" t="str">
        <f t="shared" si="285"/>
        <v/>
      </c>
      <c r="V359" s="84" t="str">
        <f t="shared" si="285"/>
        <v/>
      </c>
      <c r="W359" s="84" t="str">
        <f t="shared" si="285"/>
        <v/>
      </c>
      <c r="X359" s="84" t="str">
        <f t="shared" si="285"/>
        <v/>
      </c>
      <c r="Y359" s="84" t="str">
        <f t="shared" si="285"/>
        <v/>
      </c>
      <c r="Z359" s="84" t="str">
        <f t="shared" si="285"/>
        <v/>
      </c>
      <c r="AA359" s="84" t="str">
        <f t="shared" si="285"/>
        <v/>
      </c>
      <c r="AB359" s="84" t="str">
        <f t="shared" si="285"/>
        <v/>
      </c>
      <c r="AC359" s="84" t="str">
        <f t="shared" si="285"/>
        <v/>
      </c>
      <c r="AD359" s="84" t="str">
        <f t="shared" si="285"/>
        <v/>
      </c>
      <c r="AE359" s="84" t="str">
        <f t="shared" si="285"/>
        <v/>
      </c>
      <c r="AF359" s="84" t="str">
        <f t="shared" si="285"/>
        <v/>
      </c>
      <c r="AG359" s="84" t="str">
        <f t="shared" si="285"/>
        <v/>
      </c>
    </row>
    <row r="360" spans="1:33" s="69" customFormat="1">
      <c r="A360" s="110" t="s">
        <v>147</v>
      </c>
      <c r="B360" s="111" t="s">
        <v>270</v>
      </c>
      <c r="C360" s="87" t="s">
        <v>1</v>
      </c>
      <c r="D360" s="88">
        <f>IF(G$79="","",IF(E$299="",D$359,D$359*E$299))</f>
        <v>0</v>
      </c>
      <c r="E360" s="88">
        <f t="shared" ref="E360:AG360" si="286">IF(H$79="","",IF(F$299="",E$359,E$359*F$299))</f>
        <v>0</v>
      </c>
      <c r="F360" s="88">
        <f t="shared" si="286"/>
        <v>0</v>
      </c>
      <c r="G360" s="88">
        <f t="shared" si="286"/>
        <v>0</v>
      </c>
      <c r="H360" s="88">
        <f t="shared" si="286"/>
        <v>0</v>
      </c>
      <c r="I360" s="88">
        <f t="shared" si="286"/>
        <v>0</v>
      </c>
      <c r="J360" s="88">
        <f t="shared" si="286"/>
        <v>0</v>
      </c>
      <c r="K360" s="88">
        <f t="shared" si="286"/>
        <v>0</v>
      </c>
      <c r="L360" s="88">
        <f t="shared" si="286"/>
        <v>0</v>
      </c>
      <c r="M360" s="88">
        <f t="shared" si="286"/>
        <v>0</v>
      </c>
      <c r="N360" s="88">
        <f t="shared" si="286"/>
        <v>0</v>
      </c>
      <c r="O360" s="88">
        <f t="shared" si="286"/>
        <v>0</v>
      </c>
      <c r="P360" s="88">
        <f t="shared" si="286"/>
        <v>0</v>
      </c>
      <c r="Q360" s="88">
        <f t="shared" si="286"/>
        <v>0</v>
      </c>
      <c r="R360" s="88">
        <f t="shared" si="286"/>
        <v>0</v>
      </c>
      <c r="S360" s="88" t="str">
        <f t="shared" si="286"/>
        <v/>
      </c>
      <c r="T360" s="88" t="str">
        <f t="shared" si="286"/>
        <v/>
      </c>
      <c r="U360" s="88" t="str">
        <f t="shared" si="286"/>
        <v/>
      </c>
      <c r="V360" s="88" t="str">
        <f t="shared" si="286"/>
        <v/>
      </c>
      <c r="W360" s="88" t="str">
        <f t="shared" si="286"/>
        <v/>
      </c>
      <c r="X360" s="88" t="str">
        <f t="shared" si="286"/>
        <v/>
      </c>
      <c r="Y360" s="88" t="str">
        <f t="shared" si="286"/>
        <v/>
      </c>
      <c r="Z360" s="88" t="str">
        <f t="shared" si="286"/>
        <v/>
      </c>
      <c r="AA360" s="88" t="str">
        <f t="shared" si="286"/>
        <v/>
      </c>
      <c r="AB360" s="88" t="str">
        <f t="shared" si="286"/>
        <v/>
      </c>
      <c r="AC360" s="88" t="str">
        <f t="shared" si="286"/>
        <v/>
      </c>
      <c r="AD360" s="88" t="str">
        <f t="shared" si="286"/>
        <v/>
      </c>
      <c r="AE360" s="88" t="str">
        <f t="shared" si="286"/>
        <v/>
      </c>
      <c r="AF360" s="88" t="str">
        <f t="shared" si="286"/>
        <v/>
      </c>
      <c r="AG360" s="88" t="str">
        <f t="shared" si="286"/>
        <v/>
      </c>
    </row>
    <row r="361" spans="1:33" s="112" customFormat="1">
      <c r="A361" s="118" t="s">
        <v>125</v>
      </c>
      <c r="B361" s="119" t="s">
        <v>271</v>
      </c>
      <c r="C361" s="73" t="s">
        <v>1</v>
      </c>
      <c r="D361" s="74">
        <f>IF(G$79="","",IF(D$359=0,0,SUMPRODUCT(D$349:D$358,$D$289:$D$298)))</f>
        <v>0</v>
      </c>
      <c r="E361" s="74">
        <f t="shared" ref="E361:AG361" si="287">IF(H$79="","",IF(E$359=0,0,SUMPRODUCT(E$349:E$358,$D$289:$D$298)))</f>
        <v>0</v>
      </c>
      <c r="F361" s="74">
        <f t="shared" si="287"/>
        <v>0</v>
      </c>
      <c r="G361" s="74">
        <f t="shared" si="287"/>
        <v>0</v>
      </c>
      <c r="H361" s="74">
        <f t="shared" si="287"/>
        <v>0</v>
      </c>
      <c r="I361" s="74">
        <f t="shared" si="287"/>
        <v>0</v>
      </c>
      <c r="J361" s="74">
        <f t="shared" si="287"/>
        <v>0</v>
      </c>
      <c r="K361" s="74">
        <f t="shared" si="287"/>
        <v>0</v>
      </c>
      <c r="L361" s="74">
        <f t="shared" si="287"/>
        <v>0</v>
      </c>
      <c r="M361" s="74">
        <f t="shared" si="287"/>
        <v>0</v>
      </c>
      <c r="N361" s="74">
        <f t="shared" si="287"/>
        <v>0</v>
      </c>
      <c r="O361" s="74">
        <f t="shared" si="287"/>
        <v>0</v>
      </c>
      <c r="P361" s="74">
        <f t="shared" si="287"/>
        <v>0</v>
      </c>
      <c r="Q361" s="74">
        <f t="shared" si="287"/>
        <v>0</v>
      </c>
      <c r="R361" s="74">
        <f t="shared" si="287"/>
        <v>0</v>
      </c>
      <c r="S361" s="74" t="str">
        <f t="shared" si="287"/>
        <v/>
      </c>
      <c r="T361" s="74" t="str">
        <f t="shared" si="287"/>
        <v/>
      </c>
      <c r="U361" s="74" t="str">
        <f t="shared" si="287"/>
        <v/>
      </c>
      <c r="V361" s="74" t="str">
        <f t="shared" si="287"/>
        <v/>
      </c>
      <c r="W361" s="74" t="str">
        <f t="shared" si="287"/>
        <v/>
      </c>
      <c r="X361" s="74" t="str">
        <f t="shared" si="287"/>
        <v/>
      </c>
      <c r="Y361" s="74" t="str">
        <f t="shared" si="287"/>
        <v/>
      </c>
      <c r="Z361" s="74" t="str">
        <f t="shared" si="287"/>
        <v/>
      </c>
      <c r="AA361" s="74" t="str">
        <f t="shared" si="287"/>
        <v/>
      </c>
      <c r="AB361" s="74" t="str">
        <f t="shared" si="287"/>
        <v/>
      </c>
      <c r="AC361" s="74" t="str">
        <f t="shared" si="287"/>
        <v/>
      </c>
      <c r="AD361" s="74" t="str">
        <f t="shared" si="287"/>
        <v/>
      </c>
      <c r="AE361" s="74" t="str">
        <f t="shared" si="287"/>
        <v/>
      </c>
      <c r="AF361" s="74" t="str">
        <f t="shared" si="287"/>
        <v/>
      </c>
      <c r="AG361" s="74" t="str">
        <f t="shared" si="287"/>
        <v/>
      </c>
    </row>
    <row r="362" spans="1:33" s="69" customFormat="1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>
        <f>IF(G$79="","",SUM(D$359,D$361))</f>
        <v>0</v>
      </c>
      <c r="E362" s="115">
        <f t="shared" ref="E362:AG362" si="288">IF(H$79="","",SUM(E$359,E$361))</f>
        <v>0</v>
      </c>
      <c r="F362" s="115">
        <f t="shared" si="288"/>
        <v>0</v>
      </c>
      <c r="G362" s="115">
        <f t="shared" si="288"/>
        <v>0</v>
      </c>
      <c r="H362" s="115">
        <f t="shared" si="288"/>
        <v>0</v>
      </c>
      <c r="I362" s="115">
        <f t="shared" si="288"/>
        <v>0</v>
      </c>
      <c r="J362" s="115">
        <f t="shared" si="288"/>
        <v>0</v>
      </c>
      <c r="K362" s="115">
        <f t="shared" si="288"/>
        <v>0</v>
      </c>
      <c r="L362" s="115">
        <f t="shared" si="288"/>
        <v>0</v>
      </c>
      <c r="M362" s="115">
        <f t="shared" si="288"/>
        <v>0</v>
      </c>
      <c r="N362" s="115">
        <f t="shared" si="288"/>
        <v>0</v>
      </c>
      <c r="O362" s="115">
        <f t="shared" si="288"/>
        <v>0</v>
      </c>
      <c r="P362" s="115">
        <f t="shared" si="288"/>
        <v>0</v>
      </c>
      <c r="Q362" s="115">
        <f t="shared" si="288"/>
        <v>0</v>
      </c>
      <c r="R362" s="115">
        <f t="shared" si="288"/>
        <v>0</v>
      </c>
      <c r="S362" s="115" t="str">
        <f t="shared" si="288"/>
        <v/>
      </c>
      <c r="T362" s="115" t="str">
        <f t="shared" si="288"/>
        <v/>
      </c>
      <c r="U362" s="115" t="str">
        <f t="shared" si="288"/>
        <v/>
      </c>
      <c r="V362" s="115" t="str">
        <f t="shared" si="288"/>
        <v/>
      </c>
      <c r="W362" s="115" t="str">
        <f t="shared" si="288"/>
        <v/>
      </c>
      <c r="X362" s="115" t="str">
        <f t="shared" si="288"/>
        <v/>
      </c>
      <c r="Y362" s="115" t="str">
        <f t="shared" si="288"/>
        <v/>
      </c>
      <c r="Z362" s="115" t="str">
        <f t="shared" si="288"/>
        <v/>
      </c>
      <c r="AA362" s="115" t="str">
        <f t="shared" si="288"/>
        <v/>
      </c>
      <c r="AB362" s="115" t="str">
        <f t="shared" si="288"/>
        <v/>
      </c>
      <c r="AC362" s="115" t="str">
        <f t="shared" si="288"/>
        <v/>
      </c>
      <c r="AD362" s="115" t="str">
        <f t="shared" si="288"/>
        <v/>
      </c>
      <c r="AE362" s="115" t="str">
        <f t="shared" si="288"/>
        <v/>
      </c>
      <c r="AF362" s="115" t="str">
        <f t="shared" si="288"/>
        <v/>
      </c>
      <c r="AG362" s="115" t="str">
        <f t="shared" si="288"/>
        <v/>
      </c>
    </row>
    <row r="363" spans="1:33" s="69" customFormat="1" ht="22.5">
      <c r="A363" s="411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>
        <f>IF(G$79="","",SUM(D$360,D$361))</f>
        <v>0</v>
      </c>
      <c r="E363" s="326">
        <f t="shared" ref="E363:AG363" si="289">IF(H$79="","",SUM(E$360,E$361))</f>
        <v>0</v>
      </c>
      <c r="F363" s="326">
        <f t="shared" si="289"/>
        <v>0</v>
      </c>
      <c r="G363" s="326">
        <f t="shared" si="289"/>
        <v>0</v>
      </c>
      <c r="H363" s="326">
        <f t="shared" si="289"/>
        <v>0</v>
      </c>
      <c r="I363" s="326">
        <f t="shared" si="289"/>
        <v>0</v>
      </c>
      <c r="J363" s="326">
        <f t="shared" si="289"/>
        <v>0</v>
      </c>
      <c r="K363" s="326">
        <f t="shared" si="289"/>
        <v>0</v>
      </c>
      <c r="L363" s="326">
        <f t="shared" si="289"/>
        <v>0</v>
      </c>
      <c r="M363" s="326">
        <f t="shared" si="289"/>
        <v>0</v>
      </c>
      <c r="N363" s="326">
        <f t="shared" si="289"/>
        <v>0</v>
      </c>
      <c r="O363" s="326">
        <f t="shared" si="289"/>
        <v>0</v>
      </c>
      <c r="P363" s="326">
        <f t="shared" si="289"/>
        <v>0</v>
      </c>
      <c r="Q363" s="326">
        <f t="shared" si="289"/>
        <v>0</v>
      </c>
      <c r="R363" s="326">
        <f t="shared" si="289"/>
        <v>0</v>
      </c>
      <c r="S363" s="326" t="str">
        <f t="shared" si="289"/>
        <v/>
      </c>
      <c r="T363" s="326" t="str">
        <f t="shared" si="289"/>
        <v/>
      </c>
      <c r="U363" s="326" t="str">
        <f t="shared" si="289"/>
        <v/>
      </c>
      <c r="V363" s="326" t="str">
        <f t="shared" si="289"/>
        <v/>
      </c>
      <c r="W363" s="326" t="str">
        <f t="shared" si="289"/>
        <v/>
      </c>
      <c r="X363" s="326" t="str">
        <f t="shared" si="289"/>
        <v/>
      </c>
      <c r="Y363" s="326" t="str">
        <f t="shared" si="289"/>
        <v/>
      </c>
      <c r="Z363" s="326" t="str">
        <f t="shared" si="289"/>
        <v/>
      </c>
      <c r="AA363" s="326" t="str">
        <f t="shared" si="289"/>
        <v/>
      </c>
      <c r="AB363" s="326" t="str">
        <f t="shared" si="289"/>
        <v/>
      </c>
      <c r="AC363" s="326" t="str">
        <f t="shared" si="289"/>
        <v/>
      </c>
      <c r="AD363" s="326" t="str">
        <f t="shared" si="289"/>
        <v/>
      </c>
      <c r="AE363" s="326" t="str">
        <f t="shared" si="289"/>
        <v/>
      </c>
      <c r="AF363" s="326" t="str">
        <f t="shared" si="289"/>
        <v/>
      </c>
      <c r="AG363" s="326" t="str">
        <f t="shared" si="289"/>
        <v/>
      </c>
    </row>
    <row r="364" spans="1:33" s="396" customFormat="1" ht="19.5" customHeight="1">
      <c r="A364" s="395"/>
      <c r="B364" s="396" t="s">
        <v>253</v>
      </c>
    </row>
    <row r="365" spans="1:33" s="8" customFormat="1">
      <c r="A365" s="640" t="s">
        <v>10</v>
      </c>
      <c r="B365" s="642" t="s">
        <v>2</v>
      </c>
      <c r="C365" s="644" t="s">
        <v>0</v>
      </c>
      <c r="D365" s="385" t="str">
        <f t="shared" ref="D365:AG365" si="290">IF(G$79="","",G$79)</f>
        <v>Faza oper.</v>
      </c>
      <c r="E365" s="385" t="str">
        <f t="shared" si="290"/>
        <v>Faza oper.</v>
      </c>
      <c r="F365" s="385" t="str">
        <f t="shared" si="290"/>
        <v>Faza oper.</v>
      </c>
      <c r="G365" s="385" t="str">
        <f t="shared" si="290"/>
        <v>Faza oper.</v>
      </c>
      <c r="H365" s="385" t="str">
        <f t="shared" si="290"/>
        <v>Faza oper.</v>
      </c>
      <c r="I365" s="385" t="str">
        <f t="shared" si="290"/>
        <v>Faza oper.</v>
      </c>
      <c r="J365" s="385" t="str">
        <f t="shared" si="290"/>
        <v>Faza oper.</v>
      </c>
      <c r="K365" s="385" t="str">
        <f t="shared" si="290"/>
        <v>Faza oper.</v>
      </c>
      <c r="L365" s="385" t="str">
        <f t="shared" si="290"/>
        <v>Faza oper.</v>
      </c>
      <c r="M365" s="385" t="str">
        <f t="shared" si="290"/>
        <v>Faza oper.</v>
      </c>
      <c r="N365" s="385" t="str">
        <f t="shared" si="290"/>
        <v>Faza oper.</v>
      </c>
      <c r="O365" s="385" t="str">
        <f t="shared" si="290"/>
        <v>Faza oper.</v>
      </c>
      <c r="P365" s="385" t="str">
        <f t="shared" si="290"/>
        <v>Faza oper.</v>
      </c>
      <c r="Q365" s="385" t="str">
        <f t="shared" si="290"/>
        <v>Faza oper.</v>
      </c>
      <c r="R365" s="385" t="str">
        <f t="shared" si="290"/>
        <v>Faza oper.</v>
      </c>
      <c r="S365" s="385" t="str">
        <f t="shared" si="290"/>
        <v/>
      </c>
      <c r="T365" s="385" t="str">
        <f t="shared" si="290"/>
        <v/>
      </c>
      <c r="U365" s="385" t="str">
        <f t="shared" si="290"/>
        <v/>
      </c>
      <c r="V365" s="385" t="str">
        <f t="shared" si="290"/>
        <v/>
      </c>
      <c r="W365" s="385" t="str">
        <f t="shared" si="290"/>
        <v/>
      </c>
      <c r="X365" s="385" t="str">
        <f t="shared" si="290"/>
        <v/>
      </c>
      <c r="Y365" s="385" t="str">
        <f t="shared" si="290"/>
        <v/>
      </c>
      <c r="Z365" s="385" t="str">
        <f t="shared" si="290"/>
        <v/>
      </c>
      <c r="AA365" s="385" t="str">
        <f t="shared" si="290"/>
        <v/>
      </c>
      <c r="AB365" s="385" t="str">
        <f t="shared" si="290"/>
        <v/>
      </c>
      <c r="AC365" s="385" t="str">
        <f t="shared" si="290"/>
        <v/>
      </c>
      <c r="AD365" s="385" t="str">
        <f t="shared" si="290"/>
        <v/>
      </c>
      <c r="AE365" s="385" t="str">
        <f t="shared" si="290"/>
        <v/>
      </c>
      <c r="AF365" s="385" t="str">
        <f t="shared" si="290"/>
        <v/>
      </c>
      <c r="AG365" s="385" t="str">
        <f t="shared" si="290"/>
        <v/>
      </c>
    </row>
    <row r="366" spans="1:33" s="8" customFormat="1">
      <c r="A366" s="641"/>
      <c r="B366" s="643"/>
      <c r="C366" s="645"/>
      <c r="D366" s="33">
        <f t="shared" ref="D366:AG366" si="291">IF(G$80="","",G$80)</f>
        <v>2016</v>
      </c>
      <c r="E366" s="33">
        <f t="shared" si="291"/>
        <v>2017</v>
      </c>
      <c r="F366" s="33">
        <f t="shared" si="291"/>
        <v>2018</v>
      </c>
      <c r="G366" s="33">
        <f t="shared" si="291"/>
        <v>2019</v>
      </c>
      <c r="H366" s="33">
        <f t="shared" si="291"/>
        <v>2020</v>
      </c>
      <c r="I366" s="33">
        <f t="shared" si="291"/>
        <v>2021</v>
      </c>
      <c r="J366" s="33">
        <f t="shared" si="291"/>
        <v>2022</v>
      </c>
      <c r="K366" s="33">
        <f t="shared" si="291"/>
        <v>2023</v>
      </c>
      <c r="L366" s="33">
        <f t="shared" si="291"/>
        <v>2024</v>
      </c>
      <c r="M366" s="33">
        <f t="shared" si="291"/>
        <v>2025</v>
      </c>
      <c r="N366" s="33">
        <f t="shared" si="291"/>
        <v>2026</v>
      </c>
      <c r="O366" s="33">
        <f t="shared" si="291"/>
        <v>2027</v>
      </c>
      <c r="P366" s="33">
        <f t="shared" si="291"/>
        <v>2028</v>
      </c>
      <c r="Q366" s="33">
        <f t="shared" si="291"/>
        <v>2029</v>
      </c>
      <c r="R366" s="33">
        <f t="shared" si="291"/>
        <v>2030</v>
      </c>
      <c r="S366" s="33" t="str">
        <f t="shared" si="291"/>
        <v/>
      </c>
      <c r="T366" s="33" t="str">
        <f t="shared" si="291"/>
        <v/>
      </c>
      <c r="U366" s="33" t="str">
        <f t="shared" si="291"/>
        <v/>
      </c>
      <c r="V366" s="33" t="str">
        <f t="shared" si="291"/>
        <v/>
      </c>
      <c r="W366" s="33" t="str">
        <f t="shared" si="291"/>
        <v/>
      </c>
      <c r="X366" s="33" t="str">
        <f t="shared" si="291"/>
        <v/>
      </c>
      <c r="Y366" s="33" t="str">
        <f t="shared" si="291"/>
        <v/>
      </c>
      <c r="Z366" s="33" t="str">
        <f t="shared" si="291"/>
        <v/>
      </c>
      <c r="AA366" s="33" t="str">
        <f t="shared" si="291"/>
        <v/>
      </c>
      <c r="AB366" s="33" t="str">
        <f t="shared" si="291"/>
        <v/>
      </c>
      <c r="AC366" s="33" t="str">
        <f t="shared" si="291"/>
        <v/>
      </c>
      <c r="AD366" s="33" t="str">
        <f t="shared" si="291"/>
        <v/>
      </c>
      <c r="AE366" s="33" t="str">
        <f t="shared" si="291"/>
        <v/>
      </c>
      <c r="AF366" s="33" t="str">
        <f t="shared" si="291"/>
        <v/>
      </c>
      <c r="AG366" s="33" t="str">
        <f t="shared" si="291"/>
        <v/>
      </c>
    </row>
    <row r="367" spans="1:33" s="70" customFormat="1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>
        <f>IF(G$79="","",D$362-D$344)</f>
        <v>0</v>
      </c>
      <c r="E367" s="115">
        <f t="shared" ref="E367:AG367" si="292">IF(H$79="","",E$362-E$344)</f>
        <v>0</v>
      </c>
      <c r="F367" s="115">
        <f t="shared" si="292"/>
        <v>0</v>
      </c>
      <c r="G367" s="115">
        <f t="shared" si="292"/>
        <v>0</v>
      </c>
      <c r="H367" s="115">
        <f t="shared" si="292"/>
        <v>0</v>
      </c>
      <c r="I367" s="115">
        <f t="shared" si="292"/>
        <v>0</v>
      </c>
      <c r="J367" s="115">
        <f t="shared" si="292"/>
        <v>0</v>
      </c>
      <c r="K367" s="115">
        <f t="shared" si="292"/>
        <v>0</v>
      </c>
      <c r="L367" s="115">
        <f t="shared" si="292"/>
        <v>0</v>
      </c>
      <c r="M367" s="115">
        <f t="shared" si="292"/>
        <v>0</v>
      </c>
      <c r="N367" s="115">
        <f t="shared" si="292"/>
        <v>0</v>
      </c>
      <c r="O367" s="115">
        <f t="shared" si="292"/>
        <v>0</v>
      </c>
      <c r="P367" s="115">
        <f t="shared" si="292"/>
        <v>0</v>
      </c>
      <c r="Q367" s="115">
        <f t="shared" si="292"/>
        <v>0</v>
      </c>
      <c r="R367" s="115">
        <f t="shared" si="292"/>
        <v>0</v>
      </c>
      <c r="S367" s="115" t="str">
        <f t="shared" si="292"/>
        <v/>
      </c>
      <c r="T367" s="115" t="str">
        <f t="shared" si="292"/>
        <v/>
      </c>
      <c r="U367" s="115" t="str">
        <f t="shared" si="292"/>
        <v/>
      </c>
      <c r="V367" s="115" t="str">
        <f t="shared" si="292"/>
        <v/>
      </c>
      <c r="W367" s="115" t="str">
        <f t="shared" si="292"/>
        <v/>
      </c>
      <c r="X367" s="115" t="str">
        <f t="shared" si="292"/>
        <v/>
      </c>
      <c r="Y367" s="115" t="str">
        <f t="shared" si="292"/>
        <v/>
      </c>
      <c r="Z367" s="115" t="str">
        <f t="shared" si="292"/>
        <v/>
      </c>
      <c r="AA367" s="115" t="str">
        <f t="shared" si="292"/>
        <v/>
      </c>
      <c r="AB367" s="115" t="str">
        <f t="shared" si="292"/>
        <v/>
      </c>
      <c r="AC367" s="115" t="str">
        <f t="shared" si="292"/>
        <v/>
      </c>
      <c r="AD367" s="115" t="str">
        <f t="shared" si="292"/>
        <v/>
      </c>
      <c r="AE367" s="115" t="str">
        <f t="shared" si="292"/>
        <v/>
      </c>
      <c r="AF367" s="115" t="str">
        <f t="shared" si="292"/>
        <v/>
      </c>
      <c r="AG367" s="115" t="str">
        <f t="shared" si="292"/>
        <v/>
      </c>
    </row>
    <row r="368" spans="1:33" s="70" customFormat="1" ht="22.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>
        <f>IF(G$79="","",D$363-D$345)</f>
        <v>0</v>
      </c>
      <c r="E368" s="117">
        <f t="shared" ref="E368:AG368" si="293">IF(H$79="","",E$363-E$345)</f>
        <v>0</v>
      </c>
      <c r="F368" s="117">
        <f t="shared" si="293"/>
        <v>0</v>
      </c>
      <c r="G368" s="117">
        <f t="shared" si="293"/>
        <v>0</v>
      </c>
      <c r="H368" s="117">
        <f t="shared" si="293"/>
        <v>0</v>
      </c>
      <c r="I368" s="117">
        <f t="shared" si="293"/>
        <v>0</v>
      </c>
      <c r="J368" s="117">
        <f t="shared" si="293"/>
        <v>0</v>
      </c>
      <c r="K368" s="117">
        <f t="shared" si="293"/>
        <v>0</v>
      </c>
      <c r="L368" s="117">
        <f t="shared" si="293"/>
        <v>0</v>
      </c>
      <c r="M368" s="117">
        <f t="shared" si="293"/>
        <v>0</v>
      </c>
      <c r="N368" s="117">
        <f t="shared" si="293"/>
        <v>0</v>
      </c>
      <c r="O368" s="117">
        <f t="shared" si="293"/>
        <v>0</v>
      </c>
      <c r="P368" s="117">
        <f t="shared" si="293"/>
        <v>0</v>
      </c>
      <c r="Q368" s="117">
        <f t="shared" si="293"/>
        <v>0</v>
      </c>
      <c r="R368" s="117">
        <f t="shared" si="293"/>
        <v>0</v>
      </c>
      <c r="S368" s="117" t="str">
        <f t="shared" si="293"/>
        <v/>
      </c>
      <c r="T368" s="117" t="str">
        <f t="shared" si="293"/>
        <v/>
      </c>
      <c r="U368" s="117" t="str">
        <f t="shared" si="293"/>
        <v/>
      </c>
      <c r="V368" s="117" t="str">
        <f t="shared" si="293"/>
        <v/>
      </c>
      <c r="W368" s="117" t="str">
        <f t="shared" si="293"/>
        <v/>
      </c>
      <c r="X368" s="117" t="str">
        <f t="shared" si="293"/>
        <v/>
      </c>
      <c r="Y368" s="117" t="str">
        <f t="shared" si="293"/>
        <v/>
      </c>
      <c r="Z368" s="117" t="str">
        <f t="shared" si="293"/>
        <v/>
      </c>
      <c r="AA368" s="117" t="str">
        <f t="shared" si="293"/>
        <v/>
      </c>
      <c r="AB368" s="117" t="str">
        <f t="shared" si="293"/>
        <v/>
      </c>
      <c r="AC368" s="117" t="str">
        <f t="shared" si="293"/>
        <v/>
      </c>
      <c r="AD368" s="117" t="str">
        <f t="shared" si="293"/>
        <v/>
      </c>
      <c r="AE368" s="117" t="str">
        <f t="shared" si="293"/>
        <v/>
      </c>
      <c r="AF368" s="117" t="str">
        <f t="shared" si="293"/>
        <v/>
      </c>
      <c r="AG368" s="117" t="str">
        <f t="shared" si="293"/>
        <v/>
      </c>
    </row>
    <row r="369" spans="1:66" s="69" customFormat="1">
      <c r="A369" s="109" t="s">
        <v>109</v>
      </c>
      <c r="B369" s="10" t="s">
        <v>254</v>
      </c>
      <c r="C369" s="83" t="s">
        <v>1</v>
      </c>
      <c r="D369" s="84">
        <f>IF(G$79="","",D$359-D$341)</f>
        <v>0</v>
      </c>
      <c r="E369" s="84">
        <f t="shared" ref="E369:AG369" si="294">IF(H$79="","",E$359-E$341)</f>
        <v>0</v>
      </c>
      <c r="F369" s="84">
        <f t="shared" si="294"/>
        <v>0</v>
      </c>
      <c r="G369" s="84">
        <f t="shared" si="294"/>
        <v>0</v>
      </c>
      <c r="H369" s="84">
        <f t="shared" si="294"/>
        <v>0</v>
      </c>
      <c r="I369" s="84">
        <f t="shared" si="294"/>
        <v>0</v>
      </c>
      <c r="J369" s="84">
        <f t="shared" si="294"/>
        <v>0</v>
      </c>
      <c r="K369" s="84">
        <f t="shared" si="294"/>
        <v>0</v>
      </c>
      <c r="L369" s="84">
        <f t="shared" si="294"/>
        <v>0</v>
      </c>
      <c r="M369" s="84">
        <f t="shared" si="294"/>
        <v>0</v>
      </c>
      <c r="N369" s="84">
        <f t="shared" si="294"/>
        <v>0</v>
      </c>
      <c r="O369" s="84">
        <f t="shared" si="294"/>
        <v>0</v>
      </c>
      <c r="P369" s="84">
        <f t="shared" si="294"/>
        <v>0</v>
      </c>
      <c r="Q369" s="84">
        <f t="shared" si="294"/>
        <v>0</v>
      </c>
      <c r="R369" s="84">
        <f t="shared" si="294"/>
        <v>0</v>
      </c>
      <c r="S369" s="84" t="str">
        <f t="shared" si="294"/>
        <v/>
      </c>
      <c r="T369" s="84" t="str">
        <f t="shared" si="294"/>
        <v/>
      </c>
      <c r="U369" s="84" t="str">
        <f t="shared" si="294"/>
        <v/>
      </c>
      <c r="V369" s="84" t="str">
        <f t="shared" si="294"/>
        <v/>
      </c>
      <c r="W369" s="84" t="str">
        <f t="shared" si="294"/>
        <v/>
      </c>
      <c r="X369" s="84" t="str">
        <f t="shared" si="294"/>
        <v/>
      </c>
      <c r="Y369" s="84" t="str">
        <f t="shared" si="294"/>
        <v/>
      </c>
      <c r="Z369" s="84" t="str">
        <f t="shared" si="294"/>
        <v/>
      </c>
      <c r="AA369" s="84" t="str">
        <f t="shared" si="294"/>
        <v/>
      </c>
      <c r="AB369" s="84" t="str">
        <f t="shared" si="294"/>
        <v/>
      </c>
      <c r="AC369" s="84" t="str">
        <f t="shared" si="294"/>
        <v/>
      </c>
      <c r="AD369" s="84" t="str">
        <f t="shared" si="294"/>
        <v/>
      </c>
      <c r="AE369" s="84" t="str">
        <f t="shared" si="294"/>
        <v/>
      </c>
      <c r="AF369" s="84" t="str">
        <f t="shared" si="294"/>
        <v/>
      </c>
      <c r="AG369" s="84" t="str">
        <f t="shared" si="294"/>
        <v/>
      </c>
    </row>
    <row r="370" spans="1:66" s="69" customFormat="1" ht="22.5">
      <c r="A370" s="123" t="s">
        <v>110</v>
      </c>
      <c r="B370" s="27" t="s">
        <v>255</v>
      </c>
      <c r="C370" s="124" t="s">
        <v>1</v>
      </c>
      <c r="D370" s="122">
        <f>IF(G$79="","",D$360-D$342)</f>
        <v>0</v>
      </c>
      <c r="E370" s="122">
        <f t="shared" ref="E370:AG370" si="295">IF(H$79="","",E$360-E$342)</f>
        <v>0</v>
      </c>
      <c r="F370" s="122">
        <f t="shared" si="295"/>
        <v>0</v>
      </c>
      <c r="G370" s="122">
        <f t="shared" si="295"/>
        <v>0</v>
      </c>
      <c r="H370" s="122">
        <f t="shared" si="295"/>
        <v>0</v>
      </c>
      <c r="I370" s="122">
        <f t="shared" si="295"/>
        <v>0</v>
      </c>
      <c r="J370" s="122">
        <f t="shared" si="295"/>
        <v>0</v>
      </c>
      <c r="K370" s="122">
        <f t="shared" si="295"/>
        <v>0</v>
      </c>
      <c r="L370" s="122">
        <f t="shared" si="295"/>
        <v>0</v>
      </c>
      <c r="M370" s="122">
        <f t="shared" si="295"/>
        <v>0</v>
      </c>
      <c r="N370" s="122">
        <f t="shared" si="295"/>
        <v>0</v>
      </c>
      <c r="O370" s="122">
        <f t="shared" si="295"/>
        <v>0</v>
      </c>
      <c r="P370" s="122">
        <f t="shared" si="295"/>
        <v>0</v>
      </c>
      <c r="Q370" s="122">
        <f t="shared" si="295"/>
        <v>0</v>
      </c>
      <c r="R370" s="122">
        <f t="shared" si="295"/>
        <v>0</v>
      </c>
      <c r="S370" s="122" t="str">
        <f t="shared" si="295"/>
        <v/>
      </c>
      <c r="T370" s="122" t="str">
        <f t="shared" si="295"/>
        <v/>
      </c>
      <c r="U370" s="122" t="str">
        <f t="shared" si="295"/>
        <v/>
      </c>
      <c r="V370" s="122" t="str">
        <f t="shared" si="295"/>
        <v/>
      </c>
      <c r="W370" s="122" t="str">
        <f t="shared" si="295"/>
        <v/>
      </c>
      <c r="X370" s="122" t="str">
        <f t="shared" si="295"/>
        <v/>
      </c>
      <c r="Y370" s="122" t="str">
        <f t="shared" si="295"/>
        <v/>
      </c>
      <c r="Z370" s="122" t="str">
        <f t="shared" si="295"/>
        <v/>
      </c>
      <c r="AA370" s="122" t="str">
        <f t="shared" si="295"/>
        <v/>
      </c>
      <c r="AB370" s="122" t="str">
        <f t="shared" si="295"/>
        <v/>
      </c>
      <c r="AC370" s="122" t="str">
        <f t="shared" si="295"/>
        <v/>
      </c>
      <c r="AD370" s="122" t="str">
        <f t="shared" si="295"/>
        <v/>
      </c>
      <c r="AE370" s="122" t="str">
        <f t="shared" si="295"/>
        <v/>
      </c>
      <c r="AF370" s="122" t="str">
        <f t="shared" si="295"/>
        <v/>
      </c>
      <c r="AG370" s="122" t="str">
        <f t="shared" si="295"/>
        <v/>
      </c>
    </row>
    <row r="371" spans="1:66" s="75" customFormat="1">
      <c r="A371" s="270" t="s">
        <v>123</v>
      </c>
      <c r="B371" s="399" t="s">
        <v>257</v>
      </c>
      <c r="C371" s="168" t="s">
        <v>1</v>
      </c>
      <c r="D371" s="272">
        <f>IF(G$79="","",D$361-D$343)</f>
        <v>0</v>
      </c>
      <c r="E371" s="272">
        <f t="shared" ref="E371:AG371" si="296">IF(H$79="","",E$361-E$343)</f>
        <v>0</v>
      </c>
      <c r="F371" s="272">
        <f t="shared" si="296"/>
        <v>0</v>
      </c>
      <c r="G371" s="272">
        <f t="shared" si="296"/>
        <v>0</v>
      </c>
      <c r="H371" s="272">
        <f t="shared" si="296"/>
        <v>0</v>
      </c>
      <c r="I371" s="272">
        <f t="shared" si="296"/>
        <v>0</v>
      </c>
      <c r="J371" s="272">
        <f t="shared" si="296"/>
        <v>0</v>
      </c>
      <c r="K371" s="272">
        <f t="shared" si="296"/>
        <v>0</v>
      </c>
      <c r="L371" s="272">
        <f t="shared" si="296"/>
        <v>0</v>
      </c>
      <c r="M371" s="272">
        <f t="shared" si="296"/>
        <v>0</v>
      </c>
      <c r="N371" s="272">
        <f t="shared" si="296"/>
        <v>0</v>
      </c>
      <c r="O371" s="272">
        <f t="shared" si="296"/>
        <v>0</v>
      </c>
      <c r="P371" s="272">
        <f t="shared" si="296"/>
        <v>0</v>
      </c>
      <c r="Q371" s="272">
        <f t="shared" si="296"/>
        <v>0</v>
      </c>
      <c r="R371" s="272">
        <f t="shared" si="296"/>
        <v>0</v>
      </c>
      <c r="S371" s="272" t="str">
        <f t="shared" si="296"/>
        <v/>
      </c>
      <c r="T371" s="272" t="str">
        <f t="shared" si="296"/>
        <v/>
      </c>
      <c r="U371" s="272" t="str">
        <f t="shared" si="296"/>
        <v/>
      </c>
      <c r="V371" s="272" t="str">
        <f t="shared" si="296"/>
        <v/>
      </c>
      <c r="W371" s="272" t="str">
        <f t="shared" si="296"/>
        <v/>
      </c>
      <c r="X371" s="272" t="str">
        <f t="shared" si="296"/>
        <v/>
      </c>
      <c r="Y371" s="272" t="str">
        <f t="shared" si="296"/>
        <v/>
      </c>
      <c r="Z371" s="272" t="str">
        <f t="shared" si="296"/>
        <v/>
      </c>
      <c r="AA371" s="272" t="str">
        <f t="shared" si="296"/>
        <v/>
      </c>
      <c r="AB371" s="272" t="str">
        <f t="shared" si="296"/>
        <v/>
      </c>
      <c r="AC371" s="272" t="str">
        <f t="shared" si="296"/>
        <v/>
      </c>
      <c r="AD371" s="272" t="str">
        <f t="shared" si="296"/>
        <v/>
      </c>
      <c r="AE371" s="272" t="str">
        <f t="shared" si="296"/>
        <v/>
      </c>
      <c r="AF371" s="272" t="str">
        <f t="shared" si="296"/>
        <v/>
      </c>
      <c r="AG371" s="272" t="str">
        <f t="shared" si="296"/>
        <v/>
      </c>
    </row>
    <row r="372" spans="1:66" s="396" customFormat="1" ht="19.5" customHeight="1">
      <c r="A372" s="395"/>
      <c r="B372" s="396" t="s">
        <v>268</v>
      </c>
    </row>
    <row r="373" spans="1:66" s="8" customFormat="1">
      <c r="A373" s="640" t="s">
        <v>10</v>
      </c>
      <c r="B373" s="642" t="s">
        <v>2</v>
      </c>
      <c r="C373" s="644" t="s">
        <v>0</v>
      </c>
      <c r="D373" s="385" t="str">
        <f t="shared" ref="D373" si="297">IF(G$79="","",G$79)</f>
        <v>Faza oper.</v>
      </c>
      <c r="E373" s="385" t="str">
        <f t="shared" ref="E373" si="298">IF(H$79="","",H$79)</f>
        <v>Faza oper.</v>
      </c>
      <c r="F373" s="385" t="str">
        <f t="shared" ref="F373" si="299">IF(I$79="","",I$79)</f>
        <v>Faza oper.</v>
      </c>
      <c r="G373" s="385" t="str">
        <f t="shared" ref="G373" si="300">IF(J$79="","",J$79)</f>
        <v>Faza oper.</v>
      </c>
      <c r="H373" s="385" t="str">
        <f t="shared" ref="H373" si="301">IF(K$79="","",K$79)</f>
        <v>Faza oper.</v>
      </c>
      <c r="I373" s="385" t="str">
        <f t="shared" ref="I373" si="302">IF(L$79="","",L$79)</f>
        <v>Faza oper.</v>
      </c>
      <c r="J373" s="385" t="str">
        <f t="shared" ref="J373" si="303">IF(M$79="","",M$79)</f>
        <v>Faza oper.</v>
      </c>
      <c r="K373" s="385" t="str">
        <f t="shared" ref="K373" si="304">IF(N$79="","",N$79)</f>
        <v>Faza oper.</v>
      </c>
      <c r="L373" s="385" t="str">
        <f t="shared" ref="L373" si="305">IF(O$79="","",O$79)</f>
        <v>Faza oper.</v>
      </c>
      <c r="M373" s="385" t="str">
        <f t="shared" ref="M373" si="306">IF(P$79="","",P$79)</f>
        <v>Faza oper.</v>
      </c>
      <c r="N373" s="385" t="str">
        <f t="shared" ref="N373" si="307">IF(Q$79="","",Q$79)</f>
        <v>Faza oper.</v>
      </c>
      <c r="O373" s="385" t="str">
        <f t="shared" ref="O373" si="308">IF(R$79="","",R$79)</f>
        <v>Faza oper.</v>
      </c>
      <c r="P373" s="385" t="str">
        <f t="shared" ref="P373" si="309">IF(S$79="","",S$79)</f>
        <v>Faza oper.</v>
      </c>
      <c r="Q373" s="385" t="str">
        <f t="shared" ref="Q373" si="310">IF(T$79="","",T$79)</f>
        <v>Faza oper.</v>
      </c>
      <c r="R373" s="385" t="str">
        <f t="shared" ref="R373" si="311">IF(U$79="","",U$79)</f>
        <v>Faza oper.</v>
      </c>
      <c r="S373" s="385" t="str">
        <f t="shared" ref="S373" si="312">IF(V$79="","",V$79)</f>
        <v/>
      </c>
      <c r="T373" s="385" t="str">
        <f t="shared" ref="T373" si="313">IF(W$79="","",W$79)</f>
        <v/>
      </c>
      <c r="U373" s="385" t="str">
        <f t="shared" ref="U373" si="314">IF(X$79="","",X$79)</f>
        <v/>
      </c>
      <c r="V373" s="385" t="str">
        <f t="shared" ref="V373" si="315">IF(Y$79="","",Y$79)</f>
        <v/>
      </c>
      <c r="W373" s="385" t="str">
        <f t="shared" ref="W373" si="316">IF(Z$79="","",Z$79)</f>
        <v/>
      </c>
      <c r="X373" s="385" t="str">
        <f t="shared" ref="X373" si="317">IF(AA$79="","",AA$79)</f>
        <v/>
      </c>
      <c r="Y373" s="385" t="str">
        <f t="shared" ref="Y373" si="318">IF(AB$79="","",AB$79)</f>
        <v/>
      </c>
      <c r="Z373" s="385" t="str">
        <f t="shared" ref="Z373" si="319">IF(AC$79="","",AC$79)</f>
        <v/>
      </c>
      <c r="AA373" s="385" t="str">
        <f t="shared" ref="AA373" si="320">IF(AD$79="","",AD$79)</f>
        <v/>
      </c>
      <c r="AB373" s="385" t="str">
        <f t="shared" ref="AB373" si="321">IF(AE$79="","",AE$79)</f>
        <v/>
      </c>
      <c r="AC373" s="385" t="str">
        <f t="shared" ref="AC373" si="322">IF(AF$79="","",AF$79)</f>
        <v/>
      </c>
      <c r="AD373" s="385" t="str">
        <f t="shared" ref="AD373" si="323">IF(AG$79="","",AG$79)</f>
        <v/>
      </c>
      <c r="AE373" s="385" t="str">
        <f t="shared" ref="AE373" si="324">IF(AH$79="","",AH$79)</f>
        <v/>
      </c>
      <c r="AF373" s="385" t="str">
        <f t="shared" ref="AF373" si="325">IF(AI$79="","",AI$79)</f>
        <v/>
      </c>
      <c r="AG373" s="385" t="str">
        <f t="shared" ref="AG373" si="326">IF(AJ$79="","",AJ$79)</f>
        <v/>
      </c>
    </row>
    <row r="374" spans="1:66" s="8" customFormat="1">
      <c r="A374" s="641"/>
      <c r="B374" s="643"/>
      <c r="C374" s="645"/>
      <c r="D374" s="33">
        <f t="shared" ref="D374" si="327">IF(G$80="","",G$80)</f>
        <v>2016</v>
      </c>
      <c r="E374" s="33">
        <f t="shared" ref="E374" si="328">IF(H$80="","",H$80)</f>
        <v>2017</v>
      </c>
      <c r="F374" s="33">
        <f t="shared" ref="F374" si="329">IF(I$80="","",I$80)</f>
        <v>2018</v>
      </c>
      <c r="G374" s="33">
        <f t="shared" ref="G374" si="330">IF(J$80="","",J$80)</f>
        <v>2019</v>
      </c>
      <c r="H374" s="33">
        <f t="shared" ref="H374" si="331">IF(K$80="","",K$80)</f>
        <v>2020</v>
      </c>
      <c r="I374" s="33">
        <f t="shared" ref="I374" si="332">IF(L$80="","",L$80)</f>
        <v>2021</v>
      </c>
      <c r="J374" s="33">
        <f t="shared" ref="J374" si="333">IF(M$80="","",M$80)</f>
        <v>2022</v>
      </c>
      <c r="K374" s="33">
        <f t="shared" ref="K374" si="334">IF(N$80="","",N$80)</f>
        <v>2023</v>
      </c>
      <c r="L374" s="33">
        <f t="shared" ref="L374" si="335">IF(O$80="","",O$80)</f>
        <v>2024</v>
      </c>
      <c r="M374" s="33">
        <f t="shared" ref="M374" si="336">IF(P$80="","",P$80)</f>
        <v>2025</v>
      </c>
      <c r="N374" s="33">
        <f t="shared" ref="N374" si="337">IF(Q$80="","",Q$80)</f>
        <v>2026</v>
      </c>
      <c r="O374" s="33">
        <f t="shared" ref="O374" si="338">IF(R$80="","",R$80)</f>
        <v>2027</v>
      </c>
      <c r="P374" s="33">
        <f t="shared" ref="P374" si="339">IF(S$80="","",S$80)</f>
        <v>2028</v>
      </c>
      <c r="Q374" s="33">
        <f t="shared" ref="Q374" si="340">IF(T$80="","",T$80)</f>
        <v>2029</v>
      </c>
      <c r="R374" s="33">
        <f t="shared" ref="R374" si="341">IF(U$80="","",U$80)</f>
        <v>2030</v>
      </c>
      <c r="S374" s="33" t="str">
        <f t="shared" ref="S374" si="342">IF(V$80="","",V$80)</f>
        <v/>
      </c>
      <c r="T374" s="33" t="str">
        <f t="shared" ref="T374" si="343">IF(W$80="","",W$80)</f>
        <v/>
      </c>
      <c r="U374" s="33" t="str">
        <f t="shared" ref="U374" si="344">IF(X$80="","",X$80)</f>
        <v/>
      </c>
      <c r="V374" s="33" t="str">
        <f t="shared" ref="V374" si="345">IF(Y$80="","",Y$80)</f>
        <v/>
      </c>
      <c r="W374" s="33" t="str">
        <f t="shared" ref="W374" si="346">IF(Z$80="","",Z$80)</f>
        <v/>
      </c>
      <c r="X374" s="33" t="str">
        <f t="shared" ref="X374" si="347">IF(AA$80="","",AA$80)</f>
        <v/>
      </c>
      <c r="Y374" s="33" t="str">
        <f t="shared" ref="Y374" si="348">IF(AB$80="","",AB$80)</f>
        <v/>
      </c>
      <c r="Z374" s="33" t="str">
        <f t="shared" ref="Z374" si="349">IF(AC$80="","",AC$80)</f>
        <v/>
      </c>
      <c r="AA374" s="33" t="str">
        <f t="shared" ref="AA374" si="350">IF(AD$80="","",AD$80)</f>
        <v/>
      </c>
      <c r="AB374" s="33" t="str">
        <f t="shared" ref="AB374" si="351">IF(AE$80="","",AE$80)</f>
        <v/>
      </c>
      <c r="AC374" s="33" t="str">
        <f t="shared" ref="AC374" si="352">IF(AF$80="","",AF$80)</f>
        <v/>
      </c>
      <c r="AD374" s="33" t="str">
        <f t="shared" ref="AD374" si="353">IF(AG$80="","",AG$80)</f>
        <v/>
      </c>
      <c r="AE374" s="33" t="str">
        <f t="shared" ref="AE374" si="354">IF(AH$80="","",AH$80)</f>
        <v/>
      </c>
      <c r="AF374" s="33" t="str">
        <f t="shared" ref="AF374" si="355">IF(AI$80="","",AI$80)</f>
        <v/>
      </c>
      <c r="AG374" s="33" t="str">
        <f t="shared" ref="AG374" si="356">IF(AJ$80="","",AJ$80)</f>
        <v/>
      </c>
    </row>
    <row r="375" spans="1:66" s="69" customFormat="1" ht="22.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>
        <f t="shared" ref="D375:AG375" si="357">IF(G$79="","",IF(OR(D241="",D241=0)=TRUE,(SUM(D$220)-SUM(D$201))*(1+SUM($C$540)),(SUM(D$220)-SUM(D$201))*(1+D242/D241)*(1+SUM($C$540))))</f>
        <v>0</v>
      </c>
      <c r="E375" s="84">
        <f t="shared" si="357"/>
        <v>0</v>
      </c>
      <c r="F375" s="84">
        <f t="shared" si="357"/>
        <v>0</v>
      </c>
      <c r="G375" s="84">
        <f t="shared" si="357"/>
        <v>0</v>
      </c>
      <c r="H375" s="84">
        <f t="shared" si="357"/>
        <v>0</v>
      </c>
      <c r="I375" s="84">
        <f t="shared" si="357"/>
        <v>0</v>
      </c>
      <c r="J375" s="84">
        <f t="shared" si="357"/>
        <v>0</v>
      </c>
      <c r="K375" s="84">
        <f t="shared" si="357"/>
        <v>0</v>
      </c>
      <c r="L375" s="84">
        <f t="shared" si="357"/>
        <v>0</v>
      </c>
      <c r="M375" s="84">
        <f t="shared" si="357"/>
        <v>0</v>
      </c>
      <c r="N375" s="84">
        <f t="shared" si="357"/>
        <v>0</v>
      </c>
      <c r="O375" s="84">
        <f t="shared" si="357"/>
        <v>0</v>
      </c>
      <c r="P375" s="84">
        <f t="shared" si="357"/>
        <v>0</v>
      </c>
      <c r="Q375" s="84">
        <f t="shared" si="357"/>
        <v>0</v>
      </c>
      <c r="R375" s="84">
        <f t="shared" si="357"/>
        <v>0</v>
      </c>
      <c r="S375" s="84" t="str">
        <f t="shared" si="357"/>
        <v/>
      </c>
      <c r="T375" s="84" t="str">
        <f t="shared" si="357"/>
        <v/>
      </c>
      <c r="U375" s="84" t="str">
        <f t="shared" si="357"/>
        <v/>
      </c>
      <c r="V375" s="84" t="str">
        <f t="shared" si="357"/>
        <v/>
      </c>
      <c r="W375" s="84" t="str">
        <f t="shared" si="357"/>
        <v/>
      </c>
      <c r="X375" s="84" t="str">
        <f t="shared" si="357"/>
        <v/>
      </c>
      <c r="Y375" s="84" t="str">
        <f t="shared" si="357"/>
        <v/>
      </c>
      <c r="Z375" s="84" t="str">
        <f t="shared" si="357"/>
        <v/>
      </c>
      <c r="AA375" s="84" t="str">
        <f t="shared" si="357"/>
        <v/>
      </c>
      <c r="AB375" s="84" t="str">
        <f t="shared" si="357"/>
        <v/>
      </c>
      <c r="AC375" s="84" t="str">
        <f t="shared" si="357"/>
        <v/>
      </c>
      <c r="AD375" s="84" t="str">
        <f t="shared" si="357"/>
        <v/>
      </c>
      <c r="AE375" s="84" t="str">
        <f t="shared" si="357"/>
        <v/>
      </c>
      <c r="AF375" s="84" t="str">
        <f t="shared" si="357"/>
        <v/>
      </c>
      <c r="AG375" s="84" t="str">
        <f t="shared" si="357"/>
        <v/>
      </c>
    </row>
    <row r="376" spans="1:66" s="69" customFormat="1" ht="22.5">
      <c r="A376" s="85" t="s">
        <v>147</v>
      </c>
      <c r="B376" s="86" t="s">
        <v>357</v>
      </c>
      <c r="C376" s="87" t="s">
        <v>3</v>
      </c>
      <c r="D376" s="88">
        <f t="shared" ref="D376:AG376" si="358">IF(G$79="","",(SUM(D$220)-SUM(D$201))*(1+SUM($C$540)))</f>
        <v>0</v>
      </c>
      <c r="E376" s="88">
        <f t="shared" si="358"/>
        <v>0</v>
      </c>
      <c r="F376" s="88">
        <f t="shared" si="358"/>
        <v>0</v>
      </c>
      <c r="G376" s="88">
        <f t="shared" si="358"/>
        <v>0</v>
      </c>
      <c r="H376" s="88">
        <f t="shared" si="358"/>
        <v>0</v>
      </c>
      <c r="I376" s="88">
        <f t="shared" si="358"/>
        <v>0</v>
      </c>
      <c r="J376" s="88">
        <f t="shared" si="358"/>
        <v>0</v>
      </c>
      <c r="K376" s="88">
        <f t="shared" si="358"/>
        <v>0</v>
      </c>
      <c r="L376" s="88">
        <f t="shared" si="358"/>
        <v>0</v>
      </c>
      <c r="M376" s="88">
        <f t="shared" si="358"/>
        <v>0</v>
      </c>
      <c r="N376" s="88">
        <f t="shared" si="358"/>
        <v>0</v>
      </c>
      <c r="O376" s="88">
        <f t="shared" si="358"/>
        <v>0</v>
      </c>
      <c r="P376" s="88">
        <f t="shared" si="358"/>
        <v>0</v>
      </c>
      <c r="Q376" s="88">
        <f t="shared" si="358"/>
        <v>0</v>
      </c>
      <c r="R376" s="88">
        <f t="shared" si="358"/>
        <v>0</v>
      </c>
      <c r="S376" s="88" t="str">
        <f t="shared" si="358"/>
        <v/>
      </c>
      <c r="T376" s="88" t="str">
        <f t="shared" si="358"/>
        <v/>
      </c>
      <c r="U376" s="88" t="str">
        <f t="shared" si="358"/>
        <v/>
      </c>
      <c r="V376" s="88" t="str">
        <f t="shared" si="358"/>
        <v/>
      </c>
      <c r="W376" s="88" t="str">
        <f t="shared" si="358"/>
        <v/>
      </c>
      <c r="X376" s="88" t="str">
        <f t="shared" si="358"/>
        <v/>
      </c>
      <c r="Y376" s="88" t="str">
        <f t="shared" si="358"/>
        <v/>
      </c>
      <c r="Z376" s="88" t="str">
        <f t="shared" si="358"/>
        <v/>
      </c>
      <c r="AA376" s="88" t="str">
        <f t="shared" si="358"/>
        <v/>
      </c>
      <c r="AB376" s="88" t="str">
        <f t="shared" si="358"/>
        <v/>
      </c>
      <c r="AC376" s="88" t="str">
        <f t="shared" si="358"/>
        <v/>
      </c>
      <c r="AD376" s="88" t="str">
        <f t="shared" si="358"/>
        <v/>
      </c>
      <c r="AE376" s="88" t="str">
        <f t="shared" si="358"/>
        <v/>
      </c>
      <c r="AF376" s="88" t="str">
        <f t="shared" si="358"/>
        <v/>
      </c>
      <c r="AG376" s="88" t="str">
        <f t="shared" si="358"/>
        <v/>
      </c>
    </row>
    <row r="377" spans="1:66" s="69" customFormat="1">
      <c r="A377" s="85" t="s">
        <v>148</v>
      </c>
      <c r="B377" s="86" t="s">
        <v>51</v>
      </c>
      <c r="C377" s="87" t="s">
        <v>34</v>
      </c>
      <c r="D377" s="88">
        <f t="shared" ref="D377:AG377" si="359">IF(G$79="","",SUM($D$20))</f>
        <v>0</v>
      </c>
      <c r="E377" s="88">
        <f t="shared" si="359"/>
        <v>0</v>
      </c>
      <c r="F377" s="88">
        <f t="shared" si="359"/>
        <v>0</v>
      </c>
      <c r="G377" s="88">
        <f t="shared" si="359"/>
        <v>0</v>
      </c>
      <c r="H377" s="88">
        <f t="shared" si="359"/>
        <v>0</v>
      </c>
      <c r="I377" s="88">
        <f t="shared" si="359"/>
        <v>0</v>
      </c>
      <c r="J377" s="88">
        <f t="shared" si="359"/>
        <v>0</v>
      </c>
      <c r="K377" s="88">
        <f t="shared" si="359"/>
        <v>0</v>
      </c>
      <c r="L377" s="88">
        <f t="shared" si="359"/>
        <v>0</v>
      </c>
      <c r="M377" s="88">
        <f t="shared" si="359"/>
        <v>0</v>
      </c>
      <c r="N377" s="88">
        <f t="shared" si="359"/>
        <v>0</v>
      </c>
      <c r="O377" s="88">
        <f t="shared" si="359"/>
        <v>0</v>
      </c>
      <c r="P377" s="88">
        <f t="shared" si="359"/>
        <v>0</v>
      </c>
      <c r="Q377" s="88">
        <f t="shared" si="359"/>
        <v>0</v>
      </c>
      <c r="R377" s="88">
        <f t="shared" si="359"/>
        <v>0</v>
      </c>
      <c r="S377" s="88" t="str">
        <f t="shared" si="359"/>
        <v/>
      </c>
      <c r="T377" s="88" t="str">
        <f t="shared" si="359"/>
        <v/>
      </c>
      <c r="U377" s="88" t="str">
        <f t="shared" si="359"/>
        <v/>
      </c>
      <c r="V377" s="88" t="str">
        <f t="shared" si="359"/>
        <v/>
      </c>
      <c r="W377" s="88" t="str">
        <f t="shared" si="359"/>
        <v/>
      </c>
      <c r="X377" s="88" t="str">
        <f t="shared" si="359"/>
        <v/>
      </c>
      <c r="Y377" s="88" t="str">
        <f t="shared" si="359"/>
        <v/>
      </c>
      <c r="Z377" s="88" t="str">
        <f t="shared" si="359"/>
        <v/>
      </c>
      <c r="AA377" s="88" t="str">
        <f t="shared" si="359"/>
        <v/>
      </c>
      <c r="AB377" s="88" t="str">
        <f t="shared" si="359"/>
        <v/>
      </c>
      <c r="AC377" s="88" t="str">
        <f t="shared" si="359"/>
        <v/>
      </c>
      <c r="AD377" s="88" t="str">
        <f t="shared" si="359"/>
        <v/>
      </c>
      <c r="AE377" s="88" t="str">
        <f t="shared" si="359"/>
        <v/>
      </c>
      <c r="AF377" s="88" t="str">
        <f t="shared" si="359"/>
        <v/>
      </c>
      <c r="AG377" s="88" t="str">
        <f t="shared" si="359"/>
        <v/>
      </c>
    </row>
    <row r="378" spans="1:66" s="69" customFormat="1" ht="22.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>
        <f>IF(G$79="","",ROUND(D377/365*D375,2))</f>
        <v>0</v>
      </c>
      <c r="E378" s="326">
        <f t="shared" ref="E378:AG378" si="360">IF(H$79="","",ROUND(E377/365*E375,2))</f>
        <v>0</v>
      </c>
      <c r="F378" s="326">
        <f t="shared" si="360"/>
        <v>0</v>
      </c>
      <c r="G378" s="326">
        <f t="shared" si="360"/>
        <v>0</v>
      </c>
      <c r="H378" s="326">
        <f t="shared" si="360"/>
        <v>0</v>
      </c>
      <c r="I378" s="326">
        <f t="shared" si="360"/>
        <v>0</v>
      </c>
      <c r="J378" s="326">
        <f t="shared" si="360"/>
        <v>0</v>
      </c>
      <c r="K378" s="326">
        <f t="shared" si="360"/>
        <v>0</v>
      </c>
      <c r="L378" s="326">
        <f t="shared" si="360"/>
        <v>0</v>
      </c>
      <c r="M378" s="326">
        <f t="shared" si="360"/>
        <v>0</v>
      </c>
      <c r="N378" s="326">
        <f t="shared" si="360"/>
        <v>0</v>
      </c>
      <c r="O378" s="326">
        <f t="shared" si="360"/>
        <v>0</v>
      </c>
      <c r="P378" s="326">
        <f t="shared" si="360"/>
        <v>0</v>
      </c>
      <c r="Q378" s="326">
        <f t="shared" si="360"/>
        <v>0</v>
      </c>
      <c r="R378" s="326">
        <f t="shared" si="360"/>
        <v>0</v>
      </c>
      <c r="S378" s="326" t="str">
        <f t="shared" si="360"/>
        <v/>
      </c>
      <c r="T378" s="326" t="str">
        <f t="shared" si="360"/>
        <v/>
      </c>
      <c r="U378" s="326" t="str">
        <f t="shared" si="360"/>
        <v/>
      </c>
      <c r="V378" s="326" t="str">
        <f t="shared" si="360"/>
        <v/>
      </c>
      <c r="W378" s="326" t="str">
        <f t="shared" si="360"/>
        <v/>
      </c>
      <c r="X378" s="326" t="str">
        <f t="shared" si="360"/>
        <v/>
      </c>
      <c r="Y378" s="326" t="str">
        <f t="shared" si="360"/>
        <v/>
      </c>
      <c r="Z378" s="326" t="str">
        <f t="shared" si="360"/>
        <v/>
      </c>
      <c r="AA378" s="326" t="str">
        <f t="shared" si="360"/>
        <v/>
      </c>
      <c r="AB378" s="326" t="str">
        <f t="shared" si="360"/>
        <v/>
      </c>
      <c r="AC378" s="326" t="str">
        <f t="shared" si="360"/>
        <v/>
      </c>
      <c r="AD378" s="326" t="str">
        <f t="shared" si="360"/>
        <v/>
      </c>
      <c r="AE378" s="326" t="str">
        <f t="shared" si="360"/>
        <v/>
      </c>
      <c r="AF378" s="326" t="str">
        <f t="shared" si="360"/>
        <v/>
      </c>
      <c r="AG378" s="326" t="str">
        <f t="shared" si="360"/>
        <v/>
      </c>
    </row>
    <row r="379" spans="1:66" s="69" customFormat="1">
      <c r="A379" s="285" t="s">
        <v>351</v>
      </c>
      <c r="B379" s="327" t="s">
        <v>358</v>
      </c>
      <c r="C379" s="93" t="s">
        <v>3</v>
      </c>
      <c r="D379" s="117">
        <f>IF(G$79="","",ROUND(D377/365*D376,2))</f>
        <v>0</v>
      </c>
      <c r="E379" s="117">
        <f t="shared" ref="E379:AG379" si="361">IF(H$79="","",ROUND(E377/365*E376,2))</f>
        <v>0</v>
      </c>
      <c r="F379" s="117">
        <f t="shared" si="361"/>
        <v>0</v>
      </c>
      <c r="G379" s="117">
        <f t="shared" si="361"/>
        <v>0</v>
      </c>
      <c r="H379" s="117">
        <f t="shared" si="361"/>
        <v>0</v>
      </c>
      <c r="I379" s="117">
        <f t="shared" si="361"/>
        <v>0</v>
      </c>
      <c r="J379" s="117">
        <f t="shared" si="361"/>
        <v>0</v>
      </c>
      <c r="K379" s="117">
        <f t="shared" si="361"/>
        <v>0</v>
      </c>
      <c r="L379" s="117">
        <f t="shared" si="361"/>
        <v>0</v>
      </c>
      <c r="M379" s="117">
        <f t="shared" si="361"/>
        <v>0</v>
      </c>
      <c r="N379" s="117">
        <f t="shared" si="361"/>
        <v>0</v>
      </c>
      <c r="O379" s="117">
        <f t="shared" si="361"/>
        <v>0</v>
      </c>
      <c r="P379" s="117">
        <f t="shared" si="361"/>
        <v>0</v>
      </c>
      <c r="Q379" s="117">
        <f t="shared" si="361"/>
        <v>0</v>
      </c>
      <c r="R379" s="117">
        <f t="shared" si="361"/>
        <v>0</v>
      </c>
      <c r="S379" s="117" t="str">
        <f t="shared" si="361"/>
        <v/>
      </c>
      <c r="T379" s="117" t="str">
        <f t="shared" si="361"/>
        <v/>
      </c>
      <c r="U379" s="117" t="str">
        <f t="shared" si="361"/>
        <v/>
      </c>
      <c r="V379" s="117" t="str">
        <f t="shared" si="361"/>
        <v/>
      </c>
      <c r="W379" s="117" t="str">
        <f t="shared" si="361"/>
        <v/>
      </c>
      <c r="X379" s="117" t="str">
        <f t="shared" si="361"/>
        <v/>
      </c>
      <c r="Y379" s="117" t="str">
        <f t="shared" si="361"/>
        <v/>
      </c>
      <c r="Z379" s="117" t="str">
        <f t="shared" si="361"/>
        <v/>
      </c>
      <c r="AA379" s="117" t="str">
        <f t="shared" si="361"/>
        <v/>
      </c>
      <c r="AB379" s="117" t="str">
        <f t="shared" si="361"/>
        <v/>
      </c>
      <c r="AC379" s="117" t="str">
        <f t="shared" si="361"/>
        <v/>
      </c>
      <c r="AD379" s="117" t="str">
        <f t="shared" si="361"/>
        <v/>
      </c>
      <c r="AE379" s="117" t="str">
        <f t="shared" si="361"/>
        <v/>
      </c>
      <c r="AF379" s="117" t="str">
        <f t="shared" si="361"/>
        <v/>
      </c>
      <c r="AG379" s="117" t="str">
        <f t="shared" si="361"/>
        <v/>
      </c>
    </row>
    <row r="380" spans="1:66" s="69" customFormat="1" ht="22.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>
        <f>IF(G$79="","",D$367)</f>
        <v>0</v>
      </c>
      <c r="E380" s="84">
        <f t="shared" ref="E380:AG380" si="362">IF(H$79="","",E$367)</f>
        <v>0</v>
      </c>
      <c r="F380" s="84">
        <f t="shared" si="362"/>
        <v>0</v>
      </c>
      <c r="G380" s="84">
        <f t="shared" si="362"/>
        <v>0</v>
      </c>
      <c r="H380" s="84">
        <f t="shared" si="362"/>
        <v>0</v>
      </c>
      <c r="I380" s="84">
        <f t="shared" si="362"/>
        <v>0</v>
      </c>
      <c r="J380" s="84">
        <f t="shared" si="362"/>
        <v>0</v>
      </c>
      <c r="K380" s="84">
        <f t="shared" si="362"/>
        <v>0</v>
      </c>
      <c r="L380" s="84">
        <f t="shared" si="362"/>
        <v>0</v>
      </c>
      <c r="M380" s="84">
        <f t="shared" si="362"/>
        <v>0</v>
      </c>
      <c r="N380" s="84">
        <f t="shared" si="362"/>
        <v>0</v>
      </c>
      <c r="O380" s="84">
        <f t="shared" si="362"/>
        <v>0</v>
      </c>
      <c r="P380" s="84">
        <f t="shared" si="362"/>
        <v>0</v>
      </c>
      <c r="Q380" s="84">
        <f t="shared" si="362"/>
        <v>0</v>
      </c>
      <c r="R380" s="84">
        <f t="shared" si="362"/>
        <v>0</v>
      </c>
      <c r="S380" s="84" t="str">
        <f t="shared" si="362"/>
        <v/>
      </c>
      <c r="T380" s="84" t="str">
        <f t="shared" si="362"/>
        <v/>
      </c>
      <c r="U380" s="84" t="str">
        <f t="shared" si="362"/>
        <v/>
      </c>
      <c r="V380" s="84" t="str">
        <f t="shared" si="362"/>
        <v/>
      </c>
      <c r="W380" s="84" t="str">
        <f t="shared" si="362"/>
        <v/>
      </c>
      <c r="X380" s="84" t="str">
        <f t="shared" si="362"/>
        <v/>
      </c>
      <c r="Y380" s="84" t="str">
        <f t="shared" si="362"/>
        <v/>
      </c>
      <c r="Z380" s="84" t="str">
        <f t="shared" si="362"/>
        <v/>
      </c>
      <c r="AA380" s="84" t="str">
        <f t="shared" si="362"/>
        <v/>
      </c>
      <c r="AB380" s="84" t="str">
        <f t="shared" si="362"/>
        <v/>
      </c>
      <c r="AC380" s="84" t="str">
        <f t="shared" si="362"/>
        <v/>
      </c>
      <c r="AD380" s="84" t="str">
        <f t="shared" si="362"/>
        <v/>
      </c>
      <c r="AE380" s="84" t="str">
        <f t="shared" si="362"/>
        <v/>
      </c>
      <c r="AF380" s="84" t="str">
        <f t="shared" si="362"/>
        <v/>
      </c>
      <c r="AG380" s="84" t="str">
        <f t="shared" si="362"/>
        <v/>
      </c>
    </row>
    <row r="381" spans="1:66" s="69" customFormat="1" ht="22.5">
      <c r="A381" s="85" t="s">
        <v>110</v>
      </c>
      <c r="B381" s="86" t="s">
        <v>359</v>
      </c>
      <c r="C381" s="87" t="s">
        <v>3</v>
      </c>
      <c r="D381" s="88">
        <f>IF(G$79="","",D$369)</f>
        <v>0</v>
      </c>
      <c r="E381" s="88">
        <f t="shared" ref="E381:AG381" si="363">IF(H$79="","",E$369)</f>
        <v>0</v>
      </c>
      <c r="F381" s="88">
        <f t="shared" si="363"/>
        <v>0</v>
      </c>
      <c r="G381" s="88">
        <f t="shared" si="363"/>
        <v>0</v>
      </c>
      <c r="H381" s="88">
        <f t="shared" si="363"/>
        <v>0</v>
      </c>
      <c r="I381" s="88">
        <f t="shared" si="363"/>
        <v>0</v>
      </c>
      <c r="J381" s="88">
        <f t="shared" si="363"/>
        <v>0</v>
      </c>
      <c r="K381" s="88">
        <f t="shared" si="363"/>
        <v>0</v>
      </c>
      <c r="L381" s="88">
        <f t="shared" si="363"/>
        <v>0</v>
      </c>
      <c r="M381" s="88">
        <f t="shared" si="363"/>
        <v>0</v>
      </c>
      <c r="N381" s="88">
        <f t="shared" si="363"/>
        <v>0</v>
      </c>
      <c r="O381" s="88">
        <f t="shared" si="363"/>
        <v>0</v>
      </c>
      <c r="P381" s="88">
        <f t="shared" si="363"/>
        <v>0</v>
      </c>
      <c r="Q381" s="88">
        <f t="shared" si="363"/>
        <v>0</v>
      </c>
      <c r="R381" s="88">
        <f t="shared" si="363"/>
        <v>0</v>
      </c>
      <c r="S381" s="88" t="str">
        <f t="shared" si="363"/>
        <v/>
      </c>
      <c r="T381" s="88" t="str">
        <f t="shared" si="363"/>
        <v/>
      </c>
      <c r="U381" s="88" t="str">
        <f t="shared" si="363"/>
        <v/>
      </c>
      <c r="V381" s="88" t="str">
        <f t="shared" si="363"/>
        <v/>
      </c>
      <c r="W381" s="88" t="str">
        <f t="shared" si="363"/>
        <v/>
      </c>
      <c r="X381" s="88" t="str">
        <f t="shared" si="363"/>
        <v/>
      </c>
      <c r="Y381" s="88" t="str">
        <f t="shared" si="363"/>
        <v/>
      </c>
      <c r="Z381" s="88" t="str">
        <f t="shared" si="363"/>
        <v/>
      </c>
      <c r="AA381" s="88" t="str">
        <f t="shared" si="363"/>
        <v/>
      </c>
      <c r="AB381" s="88" t="str">
        <f t="shared" si="363"/>
        <v/>
      </c>
      <c r="AC381" s="88" t="str">
        <f t="shared" si="363"/>
        <v/>
      </c>
      <c r="AD381" s="88" t="str">
        <f t="shared" si="363"/>
        <v/>
      </c>
      <c r="AE381" s="88" t="str">
        <f t="shared" si="363"/>
        <v/>
      </c>
      <c r="AF381" s="88" t="str">
        <f t="shared" si="363"/>
        <v/>
      </c>
      <c r="AG381" s="88" t="str">
        <f t="shared" si="363"/>
        <v/>
      </c>
    </row>
    <row r="382" spans="1:66" s="70" customFormat="1">
      <c r="A382" s="85" t="s">
        <v>151</v>
      </c>
      <c r="B382" s="86" t="s">
        <v>52</v>
      </c>
      <c r="C382" s="87" t="s">
        <v>34</v>
      </c>
      <c r="D382" s="88">
        <f t="shared" ref="D382:AG382" si="364">IF(G$79="","",SUM($D$21))</f>
        <v>0</v>
      </c>
      <c r="E382" s="88">
        <f t="shared" si="364"/>
        <v>0</v>
      </c>
      <c r="F382" s="88">
        <f t="shared" si="364"/>
        <v>0</v>
      </c>
      <c r="G382" s="88">
        <f t="shared" si="364"/>
        <v>0</v>
      </c>
      <c r="H382" s="88">
        <f t="shared" si="364"/>
        <v>0</v>
      </c>
      <c r="I382" s="88">
        <f t="shared" si="364"/>
        <v>0</v>
      </c>
      <c r="J382" s="88">
        <f t="shared" si="364"/>
        <v>0</v>
      </c>
      <c r="K382" s="88">
        <f t="shared" si="364"/>
        <v>0</v>
      </c>
      <c r="L382" s="88">
        <f t="shared" si="364"/>
        <v>0</v>
      </c>
      <c r="M382" s="88">
        <f t="shared" si="364"/>
        <v>0</v>
      </c>
      <c r="N382" s="88">
        <f t="shared" si="364"/>
        <v>0</v>
      </c>
      <c r="O382" s="88">
        <f t="shared" si="364"/>
        <v>0</v>
      </c>
      <c r="P382" s="88">
        <f t="shared" si="364"/>
        <v>0</v>
      </c>
      <c r="Q382" s="88">
        <f t="shared" si="364"/>
        <v>0</v>
      </c>
      <c r="R382" s="88">
        <f t="shared" si="364"/>
        <v>0</v>
      </c>
      <c r="S382" s="88" t="str">
        <f t="shared" si="364"/>
        <v/>
      </c>
      <c r="T382" s="88" t="str">
        <f t="shared" si="364"/>
        <v/>
      </c>
      <c r="U382" s="88" t="str">
        <f t="shared" si="364"/>
        <v/>
      </c>
      <c r="V382" s="88" t="str">
        <f t="shared" si="364"/>
        <v/>
      </c>
      <c r="W382" s="88" t="str">
        <f t="shared" si="364"/>
        <v/>
      </c>
      <c r="X382" s="88" t="str">
        <f t="shared" si="364"/>
        <v/>
      </c>
      <c r="Y382" s="88" t="str">
        <f t="shared" si="364"/>
        <v/>
      </c>
      <c r="Z382" s="88" t="str">
        <f t="shared" si="364"/>
        <v/>
      </c>
      <c r="AA382" s="88" t="str">
        <f t="shared" si="364"/>
        <v/>
      </c>
      <c r="AB382" s="88" t="str">
        <f t="shared" si="364"/>
        <v/>
      </c>
      <c r="AC382" s="88" t="str">
        <f t="shared" si="364"/>
        <v/>
      </c>
      <c r="AD382" s="88" t="str">
        <f t="shared" si="364"/>
        <v/>
      </c>
      <c r="AE382" s="88" t="str">
        <f t="shared" si="364"/>
        <v/>
      </c>
      <c r="AF382" s="88" t="str">
        <f t="shared" si="364"/>
        <v/>
      </c>
      <c r="AG382" s="88" t="str">
        <f t="shared" si="364"/>
        <v/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>
        <f>IF(G$79="","",ROUND(D382/365*D380,2))</f>
        <v>0</v>
      </c>
      <c r="E383" s="326">
        <f t="shared" ref="E383" si="365">IF(H$79="","",ROUND(E382/365*E380,2))</f>
        <v>0</v>
      </c>
      <c r="F383" s="326">
        <f t="shared" ref="F383" si="366">IF(I$79="","",ROUND(F382/365*F380,2))</f>
        <v>0</v>
      </c>
      <c r="G383" s="326">
        <f t="shared" ref="G383" si="367">IF(J$79="","",ROUND(G382/365*G380,2))</f>
        <v>0</v>
      </c>
      <c r="H383" s="326">
        <f t="shared" ref="H383" si="368">IF(K$79="","",ROUND(H382/365*H380,2))</f>
        <v>0</v>
      </c>
      <c r="I383" s="326">
        <f t="shared" ref="I383" si="369">IF(L$79="","",ROUND(I382/365*I380,2))</f>
        <v>0</v>
      </c>
      <c r="J383" s="326">
        <f t="shared" ref="J383" si="370">IF(M$79="","",ROUND(J382/365*J380,2))</f>
        <v>0</v>
      </c>
      <c r="K383" s="326">
        <f t="shared" ref="K383" si="371">IF(N$79="","",ROUND(K382/365*K380,2))</f>
        <v>0</v>
      </c>
      <c r="L383" s="326">
        <f t="shared" ref="L383" si="372">IF(O$79="","",ROUND(L382/365*L380,2))</f>
        <v>0</v>
      </c>
      <c r="M383" s="326">
        <f t="shared" ref="M383" si="373">IF(P$79="","",ROUND(M382/365*M380,2))</f>
        <v>0</v>
      </c>
      <c r="N383" s="326">
        <f t="shared" ref="N383" si="374">IF(Q$79="","",ROUND(N382/365*N380,2))</f>
        <v>0</v>
      </c>
      <c r="O383" s="326">
        <f t="shared" ref="O383" si="375">IF(R$79="","",ROUND(O382/365*O380,2))</f>
        <v>0</v>
      </c>
      <c r="P383" s="326">
        <f t="shared" ref="P383" si="376">IF(S$79="","",ROUND(P382/365*P380,2))</f>
        <v>0</v>
      </c>
      <c r="Q383" s="326">
        <f t="shared" ref="Q383" si="377">IF(T$79="","",ROUND(Q382/365*Q380,2))</f>
        <v>0</v>
      </c>
      <c r="R383" s="326">
        <f t="shared" ref="R383" si="378">IF(U$79="","",ROUND(R382/365*R380,2))</f>
        <v>0</v>
      </c>
      <c r="S383" s="326" t="str">
        <f t="shared" ref="S383" si="379">IF(V$79="","",ROUND(S382/365*S380,2))</f>
        <v/>
      </c>
      <c r="T383" s="326" t="str">
        <f t="shared" ref="T383" si="380">IF(W$79="","",ROUND(T382/365*T380,2))</f>
        <v/>
      </c>
      <c r="U383" s="326" t="str">
        <f t="shared" ref="U383" si="381">IF(X$79="","",ROUND(U382/365*U380,2))</f>
        <v/>
      </c>
      <c r="V383" s="326" t="str">
        <f t="shared" ref="V383" si="382">IF(Y$79="","",ROUND(V382/365*V380,2))</f>
        <v/>
      </c>
      <c r="W383" s="326" t="str">
        <f t="shared" ref="W383" si="383">IF(Z$79="","",ROUND(W382/365*W380,2))</f>
        <v/>
      </c>
      <c r="X383" s="326" t="str">
        <f t="shared" ref="X383" si="384">IF(AA$79="","",ROUND(X382/365*X380,2))</f>
        <v/>
      </c>
      <c r="Y383" s="326" t="str">
        <f t="shared" ref="Y383" si="385">IF(AB$79="","",ROUND(Y382/365*Y380,2))</f>
        <v/>
      </c>
      <c r="Z383" s="326" t="str">
        <f t="shared" ref="Z383" si="386">IF(AC$79="","",ROUND(Z382/365*Z380,2))</f>
        <v/>
      </c>
      <c r="AA383" s="326" t="str">
        <f t="shared" ref="AA383" si="387">IF(AD$79="","",ROUND(AA382/365*AA380,2))</f>
        <v/>
      </c>
      <c r="AB383" s="326" t="str">
        <f t="shared" ref="AB383" si="388">IF(AE$79="","",ROUND(AB382/365*AB380,2))</f>
        <v/>
      </c>
      <c r="AC383" s="326" t="str">
        <f t="shared" ref="AC383" si="389">IF(AF$79="","",ROUND(AC382/365*AC380,2))</f>
        <v/>
      </c>
      <c r="AD383" s="326" t="str">
        <f t="shared" ref="AD383" si="390">IF(AG$79="","",ROUND(AD382/365*AD380,2))</f>
        <v/>
      </c>
      <c r="AE383" s="326" t="str">
        <f t="shared" ref="AE383" si="391">IF(AH$79="","",ROUND(AE382/365*AE380,2))</f>
        <v/>
      </c>
      <c r="AF383" s="326" t="str">
        <f t="shared" ref="AF383" si="392">IF(AI$79="","",ROUND(AF382/365*AF380,2))</f>
        <v/>
      </c>
      <c r="AG383" s="326" t="str">
        <f t="shared" ref="AG383" si="393">IF(AJ$79="","",ROUND(AG382/365*AG380,2))</f>
        <v/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>
      <c r="A384" s="285" t="s">
        <v>353</v>
      </c>
      <c r="B384" s="107" t="s">
        <v>360</v>
      </c>
      <c r="C384" s="93" t="s">
        <v>3</v>
      </c>
      <c r="D384" s="117">
        <f>IF(G$79="","",ROUND(D382/365*D381,2))</f>
        <v>0</v>
      </c>
      <c r="E384" s="117">
        <f t="shared" ref="E384" si="394">IF(H$79="","",ROUND(E382/365*E381,2))</f>
        <v>0</v>
      </c>
      <c r="F384" s="117">
        <f t="shared" ref="F384" si="395">IF(I$79="","",ROUND(F382/365*F381,2))</f>
        <v>0</v>
      </c>
      <c r="G384" s="117">
        <f t="shared" ref="G384" si="396">IF(J$79="","",ROUND(G382/365*G381,2))</f>
        <v>0</v>
      </c>
      <c r="H384" s="117">
        <f t="shared" ref="H384" si="397">IF(K$79="","",ROUND(H382/365*H381,2))</f>
        <v>0</v>
      </c>
      <c r="I384" s="117">
        <f t="shared" ref="I384" si="398">IF(L$79="","",ROUND(I382/365*I381,2))</f>
        <v>0</v>
      </c>
      <c r="J384" s="117">
        <f t="shared" ref="J384" si="399">IF(M$79="","",ROUND(J382/365*J381,2))</f>
        <v>0</v>
      </c>
      <c r="K384" s="117">
        <f t="shared" ref="K384" si="400">IF(N$79="","",ROUND(K382/365*K381,2))</f>
        <v>0</v>
      </c>
      <c r="L384" s="117">
        <f t="shared" ref="L384" si="401">IF(O$79="","",ROUND(L382/365*L381,2))</f>
        <v>0</v>
      </c>
      <c r="M384" s="117">
        <f t="shared" ref="M384" si="402">IF(P$79="","",ROUND(M382/365*M381,2))</f>
        <v>0</v>
      </c>
      <c r="N384" s="117">
        <f t="shared" ref="N384" si="403">IF(Q$79="","",ROUND(N382/365*N381,2))</f>
        <v>0</v>
      </c>
      <c r="O384" s="117">
        <f t="shared" ref="O384" si="404">IF(R$79="","",ROUND(O382/365*O381,2))</f>
        <v>0</v>
      </c>
      <c r="P384" s="117">
        <f t="shared" ref="P384" si="405">IF(S$79="","",ROUND(P382/365*P381,2))</f>
        <v>0</v>
      </c>
      <c r="Q384" s="117">
        <f t="shared" ref="Q384" si="406">IF(T$79="","",ROUND(Q382/365*Q381,2))</f>
        <v>0</v>
      </c>
      <c r="R384" s="117">
        <f t="shared" ref="R384" si="407">IF(U$79="","",ROUND(R382/365*R381,2))</f>
        <v>0</v>
      </c>
      <c r="S384" s="117" t="str">
        <f t="shared" ref="S384" si="408">IF(V$79="","",ROUND(S382/365*S381,2))</f>
        <v/>
      </c>
      <c r="T384" s="117" t="str">
        <f t="shared" ref="T384" si="409">IF(W$79="","",ROUND(T382/365*T381,2))</f>
        <v/>
      </c>
      <c r="U384" s="117" t="str">
        <f t="shared" ref="U384" si="410">IF(X$79="","",ROUND(U382/365*U381,2))</f>
        <v/>
      </c>
      <c r="V384" s="117" t="str">
        <f t="shared" ref="V384" si="411">IF(Y$79="","",ROUND(V382/365*V381,2))</f>
        <v/>
      </c>
      <c r="W384" s="117" t="str">
        <f t="shared" ref="W384" si="412">IF(Z$79="","",ROUND(W382/365*W381,2))</f>
        <v/>
      </c>
      <c r="X384" s="117" t="str">
        <f t="shared" ref="X384" si="413">IF(AA$79="","",ROUND(X382/365*X381,2))</f>
        <v/>
      </c>
      <c r="Y384" s="117" t="str">
        <f t="shared" ref="Y384" si="414">IF(AB$79="","",ROUND(Y382/365*Y381,2))</f>
        <v/>
      </c>
      <c r="Z384" s="117" t="str">
        <f t="shared" ref="Z384" si="415">IF(AC$79="","",ROUND(Z382/365*Z381,2))</f>
        <v/>
      </c>
      <c r="AA384" s="117" t="str">
        <f t="shared" ref="AA384" si="416">IF(AD$79="","",ROUND(AA382/365*AA381,2))</f>
        <v/>
      </c>
      <c r="AB384" s="117" t="str">
        <f t="shared" ref="AB384" si="417">IF(AE$79="","",ROUND(AB382/365*AB381,2))</f>
        <v/>
      </c>
      <c r="AC384" s="117" t="str">
        <f t="shared" ref="AC384" si="418">IF(AF$79="","",ROUND(AC382/365*AC381,2))</f>
        <v/>
      </c>
      <c r="AD384" s="117" t="str">
        <f t="shared" ref="AD384" si="419">IF(AG$79="","",ROUND(AD382/365*AD381,2))</f>
        <v/>
      </c>
      <c r="AE384" s="117" t="str">
        <f t="shared" ref="AE384" si="420">IF(AH$79="","",ROUND(AE382/365*AE381,2))</f>
        <v/>
      </c>
      <c r="AF384" s="117" t="str">
        <f t="shared" ref="AF384" si="421">IF(AI$79="","",ROUND(AF382/365*AF381,2))</f>
        <v/>
      </c>
      <c r="AG384" s="117" t="str">
        <f t="shared" ref="AG384" si="422">IF(AJ$79="","",ROUND(AG382/365*AG381,2))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.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>
        <f t="shared" ref="D385:AG385" si="423">IF(G$79="","",IF(OR(D241="",D241=0)=TRUE,(SUM(D$220:D$221)-SUM(D$201:D$202))*(1+SUM($C$540)),(SUM(D$220:D$221)-SUM(D$201:D$202))*(1+D242/D241)*(1+SUM($C$540))))</f>
        <v>0</v>
      </c>
      <c r="E385" s="84">
        <f t="shared" si="423"/>
        <v>0</v>
      </c>
      <c r="F385" s="84">
        <f t="shared" si="423"/>
        <v>0</v>
      </c>
      <c r="G385" s="84">
        <f t="shared" si="423"/>
        <v>0</v>
      </c>
      <c r="H385" s="84">
        <f t="shared" si="423"/>
        <v>0</v>
      </c>
      <c r="I385" s="84">
        <f t="shared" si="423"/>
        <v>0</v>
      </c>
      <c r="J385" s="84">
        <f t="shared" si="423"/>
        <v>0</v>
      </c>
      <c r="K385" s="84">
        <f t="shared" si="423"/>
        <v>0</v>
      </c>
      <c r="L385" s="84">
        <f t="shared" si="423"/>
        <v>0</v>
      </c>
      <c r="M385" s="84">
        <f t="shared" si="423"/>
        <v>0</v>
      </c>
      <c r="N385" s="84">
        <f t="shared" si="423"/>
        <v>0</v>
      </c>
      <c r="O385" s="84">
        <f t="shared" si="423"/>
        <v>0</v>
      </c>
      <c r="P385" s="84">
        <f t="shared" si="423"/>
        <v>0</v>
      </c>
      <c r="Q385" s="84">
        <f t="shared" si="423"/>
        <v>0</v>
      </c>
      <c r="R385" s="84">
        <f t="shared" si="423"/>
        <v>0</v>
      </c>
      <c r="S385" s="84" t="str">
        <f t="shared" si="423"/>
        <v/>
      </c>
      <c r="T385" s="84" t="str">
        <f t="shared" si="423"/>
        <v/>
      </c>
      <c r="U385" s="84" t="str">
        <f t="shared" si="423"/>
        <v/>
      </c>
      <c r="V385" s="84" t="str">
        <f t="shared" si="423"/>
        <v/>
      </c>
      <c r="W385" s="84" t="str">
        <f t="shared" si="423"/>
        <v/>
      </c>
      <c r="X385" s="84" t="str">
        <f t="shared" si="423"/>
        <v/>
      </c>
      <c r="Y385" s="84" t="str">
        <f t="shared" si="423"/>
        <v/>
      </c>
      <c r="Z385" s="84" t="str">
        <f t="shared" si="423"/>
        <v/>
      </c>
      <c r="AA385" s="84" t="str">
        <f t="shared" si="423"/>
        <v/>
      </c>
      <c r="AB385" s="84" t="str">
        <f t="shared" si="423"/>
        <v/>
      </c>
      <c r="AC385" s="84" t="str">
        <f t="shared" si="423"/>
        <v/>
      </c>
      <c r="AD385" s="84" t="str">
        <f t="shared" si="423"/>
        <v/>
      </c>
      <c r="AE385" s="84" t="str">
        <f t="shared" si="423"/>
        <v/>
      </c>
      <c r="AF385" s="84" t="str">
        <f t="shared" si="423"/>
        <v/>
      </c>
      <c r="AG385" s="84" t="str">
        <f t="shared" si="423"/>
        <v/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.5">
      <c r="A386" s="85" t="s">
        <v>251</v>
      </c>
      <c r="B386" s="86" t="s">
        <v>361</v>
      </c>
      <c r="C386" s="87" t="s">
        <v>3</v>
      </c>
      <c r="D386" s="88">
        <f t="shared" ref="D386:AG386" si="424">IF(G$79="","",(SUM(D$220:D$221)-SUM(D$201:D$202))*(1+SUM($C$540)))</f>
        <v>0</v>
      </c>
      <c r="E386" s="88">
        <f t="shared" si="424"/>
        <v>0</v>
      </c>
      <c r="F386" s="88">
        <f t="shared" si="424"/>
        <v>0</v>
      </c>
      <c r="G386" s="88">
        <f t="shared" si="424"/>
        <v>0</v>
      </c>
      <c r="H386" s="88">
        <f t="shared" si="424"/>
        <v>0</v>
      </c>
      <c r="I386" s="88">
        <f t="shared" si="424"/>
        <v>0</v>
      </c>
      <c r="J386" s="88">
        <f t="shared" si="424"/>
        <v>0</v>
      </c>
      <c r="K386" s="88">
        <f t="shared" si="424"/>
        <v>0</v>
      </c>
      <c r="L386" s="88">
        <f t="shared" si="424"/>
        <v>0</v>
      </c>
      <c r="M386" s="88">
        <f t="shared" si="424"/>
        <v>0</v>
      </c>
      <c r="N386" s="88">
        <f t="shared" si="424"/>
        <v>0</v>
      </c>
      <c r="O386" s="88">
        <f t="shared" si="424"/>
        <v>0</v>
      </c>
      <c r="P386" s="88">
        <f t="shared" si="424"/>
        <v>0</v>
      </c>
      <c r="Q386" s="88">
        <f t="shared" si="424"/>
        <v>0</v>
      </c>
      <c r="R386" s="88">
        <f t="shared" si="424"/>
        <v>0</v>
      </c>
      <c r="S386" s="88" t="str">
        <f t="shared" si="424"/>
        <v/>
      </c>
      <c r="T386" s="88" t="str">
        <f t="shared" si="424"/>
        <v/>
      </c>
      <c r="U386" s="88" t="str">
        <f t="shared" si="424"/>
        <v/>
      </c>
      <c r="V386" s="88" t="str">
        <f t="shared" si="424"/>
        <v/>
      </c>
      <c r="W386" s="88" t="str">
        <f t="shared" si="424"/>
        <v/>
      </c>
      <c r="X386" s="88" t="str">
        <f t="shared" si="424"/>
        <v/>
      </c>
      <c r="Y386" s="88" t="str">
        <f t="shared" si="424"/>
        <v/>
      </c>
      <c r="Z386" s="88" t="str">
        <f t="shared" si="424"/>
        <v/>
      </c>
      <c r="AA386" s="88" t="str">
        <f t="shared" si="424"/>
        <v/>
      </c>
      <c r="AB386" s="88" t="str">
        <f t="shared" si="424"/>
        <v/>
      </c>
      <c r="AC386" s="88" t="str">
        <f t="shared" si="424"/>
        <v/>
      </c>
      <c r="AD386" s="88" t="str">
        <f t="shared" si="424"/>
        <v/>
      </c>
      <c r="AE386" s="88" t="str">
        <f t="shared" si="424"/>
        <v/>
      </c>
      <c r="AF386" s="88" t="str">
        <f t="shared" si="424"/>
        <v/>
      </c>
      <c r="AG386" s="88" t="str">
        <f t="shared" si="424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>
      <c r="A387" s="85" t="s">
        <v>354</v>
      </c>
      <c r="B387" s="86" t="s">
        <v>53</v>
      </c>
      <c r="C387" s="87" t="s">
        <v>34</v>
      </c>
      <c r="D387" s="88">
        <f t="shared" ref="D387:AG387" si="425">IF(G$79="","",SUM($D$22))</f>
        <v>0</v>
      </c>
      <c r="E387" s="88">
        <f t="shared" si="425"/>
        <v>0</v>
      </c>
      <c r="F387" s="88">
        <f t="shared" si="425"/>
        <v>0</v>
      </c>
      <c r="G387" s="88">
        <f t="shared" si="425"/>
        <v>0</v>
      </c>
      <c r="H387" s="88">
        <f t="shared" si="425"/>
        <v>0</v>
      </c>
      <c r="I387" s="88">
        <f t="shared" si="425"/>
        <v>0</v>
      </c>
      <c r="J387" s="88">
        <f t="shared" si="425"/>
        <v>0</v>
      </c>
      <c r="K387" s="88">
        <f t="shared" si="425"/>
        <v>0</v>
      </c>
      <c r="L387" s="88">
        <f t="shared" si="425"/>
        <v>0</v>
      </c>
      <c r="M387" s="88">
        <f t="shared" si="425"/>
        <v>0</v>
      </c>
      <c r="N387" s="88">
        <f t="shared" si="425"/>
        <v>0</v>
      </c>
      <c r="O387" s="88">
        <f t="shared" si="425"/>
        <v>0</v>
      </c>
      <c r="P387" s="88">
        <f t="shared" si="425"/>
        <v>0</v>
      </c>
      <c r="Q387" s="88">
        <f t="shared" si="425"/>
        <v>0</v>
      </c>
      <c r="R387" s="88">
        <f t="shared" si="425"/>
        <v>0</v>
      </c>
      <c r="S387" s="88" t="str">
        <f t="shared" si="425"/>
        <v/>
      </c>
      <c r="T387" s="88" t="str">
        <f t="shared" si="425"/>
        <v/>
      </c>
      <c r="U387" s="88" t="str">
        <f t="shared" si="425"/>
        <v/>
      </c>
      <c r="V387" s="88" t="str">
        <f t="shared" si="425"/>
        <v/>
      </c>
      <c r="W387" s="88" t="str">
        <f t="shared" si="425"/>
        <v/>
      </c>
      <c r="X387" s="88" t="str">
        <f t="shared" si="425"/>
        <v/>
      </c>
      <c r="Y387" s="88" t="str">
        <f t="shared" si="425"/>
        <v/>
      </c>
      <c r="Z387" s="88" t="str">
        <f t="shared" si="425"/>
        <v/>
      </c>
      <c r="AA387" s="88" t="str">
        <f t="shared" si="425"/>
        <v/>
      </c>
      <c r="AB387" s="88" t="str">
        <f t="shared" si="425"/>
        <v/>
      </c>
      <c r="AC387" s="88" t="str">
        <f t="shared" si="425"/>
        <v/>
      </c>
      <c r="AD387" s="88" t="str">
        <f t="shared" si="425"/>
        <v/>
      </c>
      <c r="AE387" s="88" t="str">
        <f t="shared" si="425"/>
        <v/>
      </c>
      <c r="AF387" s="88" t="str">
        <f t="shared" si="425"/>
        <v/>
      </c>
      <c r="AG387" s="88" t="str">
        <f t="shared" si="425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ht="22.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>
        <f>IF(G$79="","",ROUND(D387/365*D385,2))</f>
        <v>0</v>
      </c>
      <c r="E388" s="326">
        <f t="shared" ref="E388" si="426">IF(H$79="","",ROUND(E387/365*E385,2))</f>
        <v>0</v>
      </c>
      <c r="F388" s="326">
        <f t="shared" ref="F388" si="427">IF(I$79="","",ROUND(F387/365*F385,2))</f>
        <v>0</v>
      </c>
      <c r="G388" s="326">
        <f t="shared" ref="G388" si="428">IF(J$79="","",ROUND(G387/365*G385,2))</f>
        <v>0</v>
      </c>
      <c r="H388" s="326">
        <f t="shared" ref="H388" si="429">IF(K$79="","",ROUND(H387/365*H385,2))</f>
        <v>0</v>
      </c>
      <c r="I388" s="326">
        <f t="shared" ref="I388" si="430">IF(L$79="","",ROUND(I387/365*I385,2))</f>
        <v>0</v>
      </c>
      <c r="J388" s="326">
        <f t="shared" ref="J388" si="431">IF(M$79="","",ROUND(J387/365*J385,2))</f>
        <v>0</v>
      </c>
      <c r="K388" s="326">
        <f t="shared" ref="K388" si="432">IF(N$79="","",ROUND(K387/365*K385,2))</f>
        <v>0</v>
      </c>
      <c r="L388" s="326">
        <f t="shared" ref="L388" si="433">IF(O$79="","",ROUND(L387/365*L385,2))</f>
        <v>0</v>
      </c>
      <c r="M388" s="326">
        <f t="shared" ref="M388" si="434">IF(P$79="","",ROUND(M387/365*M385,2))</f>
        <v>0</v>
      </c>
      <c r="N388" s="326">
        <f t="shared" ref="N388" si="435">IF(Q$79="","",ROUND(N387/365*N385,2))</f>
        <v>0</v>
      </c>
      <c r="O388" s="326">
        <f t="shared" ref="O388" si="436">IF(R$79="","",ROUND(O387/365*O385,2))</f>
        <v>0</v>
      </c>
      <c r="P388" s="326">
        <f t="shared" ref="P388" si="437">IF(S$79="","",ROUND(P387/365*P385,2))</f>
        <v>0</v>
      </c>
      <c r="Q388" s="326">
        <f t="shared" ref="Q388" si="438">IF(T$79="","",ROUND(Q387/365*Q385,2))</f>
        <v>0</v>
      </c>
      <c r="R388" s="326">
        <f t="shared" ref="R388" si="439">IF(U$79="","",ROUND(R387/365*R385,2))</f>
        <v>0</v>
      </c>
      <c r="S388" s="326" t="str">
        <f t="shared" ref="S388" si="440">IF(V$79="","",ROUND(S387/365*S385,2))</f>
        <v/>
      </c>
      <c r="T388" s="326" t="str">
        <f t="shared" ref="T388" si="441">IF(W$79="","",ROUND(T387/365*T385,2))</f>
        <v/>
      </c>
      <c r="U388" s="326" t="str">
        <f t="shared" ref="U388" si="442">IF(X$79="","",ROUND(U387/365*U385,2))</f>
        <v/>
      </c>
      <c r="V388" s="326" t="str">
        <f t="shared" ref="V388" si="443">IF(Y$79="","",ROUND(V387/365*V385,2))</f>
        <v/>
      </c>
      <c r="W388" s="326" t="str">
        <f t="shared" ref="W388" si="444">IF(Z$79="","",ROUND(W387/365*W385,2))</f>
        <v/>
      </c>
      <c r="X388" s="326" t="str">
        <f t="shared" ref="X388" si="445">IF(AA$79="","",ROUND(X387/365*X385,2))</f>
        <v/>
      </c>
      <c r="Y388" s="326" t="str">
        <f t="shared" ref="Y388" si="446">IF(AB$79="","",ROUND(Y387/365*Y385,2))</f>
        <v/>
      </c>
      <c r="Z388" s="326" t="str">
        <f t="shared" ref="Z388" si="447">IF(AC$79="","",ROUND(Z387/365*Z385,2))</f>
        <v/>
      </c>
      <c r="AA388" s="326" t="str">
        <f t="shared" ref="AA388" si="448">IF(AD$79="","",ROUND(AA387/365*AA385,2))</f>
        <v/>
      </c>
      <c r="AB388" s="326" t="str">
        <f t="shared" ref="AB388" si="449">IF(AE$79="","",ROUND(AB387/365*AB385,2))</f>
        <v/>
      </c>
      <c r="AC388" s="326" t="str">
        <f t="shared" ref="AC388" si="450">IF(AF$79="","",ROUND(AC387/365*AC385,2))</f>
        <v/>
      </c>
      <c r="AD388" s="326" t="str">
        <f t="shared" ref="AD388" si="451">IF(AG$79="","",ROUND(AD387/365*AD385,2))</f>
        <v/>
      </c>
      <c r="AE388" s="326" t="str">
        <f t="shared" ref="AE388" si="452">IF(AH$79="","",ROUND(AE387/365*AE385,2))</f>
        <v/>
      </c>
      <c r="AF388" s="326" t="str">
        <f t="shared" ref="AF388" si="453">IF(AI$79="","",ROUND(AF387/365*AF385,2))</f>
        <v/>
      </c>
      <c r="AG388" s="326" t="str">
        <f t="shared" ref="AG388" si="454">IF(AJ$79="","",ROUND(AG387/365*AG385,2))</f>
        <v/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>
      <c r="A389" s="285" t="s">
        <v>356</v>
      </c>
      <c r="B389" s="327" t="s">
        <v>362</v>
      </c>
      <c r="C389" s="93" t="s">
        <v>3</v>
      </c>
      <c r="D389" s="117">
        <f>IF(G$79="","",ROUND(D387/365*D386,2))</f>
        <v>0</v>
      </c>
      <c r="E389" s="117">
        <f t="shared" ref="E389" si="455">IF(H$79="","",ROUND(E387/365*E386,2))</f>
        <v>0</v>
      </c>
      <c r="F389" s="117">
        <f t="shared" ref="F389" si="456">IF(I$79="","",ROUND(F387/365*F386,2))</f>
        <v>0</v>
      </c>
      <c r="G389" s="117">
        <f t="shared" ref="G389" si="457">IF(J$79="","",ROUND(G387/365*G386,2))</f>
        <v>0</v>
      </c>
      <c r="H389" s="117">
        <f t="shared" ref="H389" si="458">IF(K$79="","",ROUND(H387/365*H386,2))</f>
        <v>0</v>
      </c>
      <c r="I389" s="117">
        <f t="shared" ref="I389" si="459">IF(L$79="","",ROUND(I387/365*I386,2))</f>
        <v>0</v>
      </c>
      <c r="J389" s="117">
        <f t="shared" ref="J389" si="460">IF(M$79="","",ROUND(J387/365*J386,2))</f>
        <v>0</v>
      </c>
      <c r="K389" s="117">
        <f t="shared" ref="K389" si="461">IF(N$79="","",ROUND(K387/365*K386,2))</f>
        <v>0</v>
      </c>
      <c r="L389" s="117">
        <f t="shared" ref="L389" si="462">IF(O$79="","",ROUND(L387/365*L386,2))</f>
        <v>0</v>
      </c>
      <c r="M389" s="117">
        <f t="shared" ref="M389" si="463">IF(P$79="","",ROUND(M387/365*M386,2))</f>
        <v>0</v>
      </c>
      <c r="N389" s="117">
        <f t="shared" ref="N389" si="464">IF(Q$79="","",ROUND(N387/365*N386,2))</f>
        <v>0</v>
      </c>
      <c r="O389" s="117">
        <f t="shared" ref="O389" si="465">IF(R$79="","",ROUND(O387/365*O386,2))</f>
        <v>0</v>
      </c>
      <c r="P389" s="117">
        <f t="shared" ref="P389" si="466">IF(S$79="","",ROUND(P387/365*P386,2))</f>
        <v>0</v>
      </c>
      <c r="Q389" s="117">
        <f t="shared" ref="Q389" si="467">IF(T$79="","",ROUND(Q387/365*Q386,2))</f>
        <v>0</v>
      </c>
      <c r="R389" s="117">
        <f t="shared" ref="R389" si="468">IF(U$79="","",ROUND(R387/365*R386,2))</f>
        <v>0</v>
      </c>
      <c r="S389" s="117" t="str">
        <f t="shared" ref="S389" si="469">IF(V$79="","",ROUND(S387/365*S386,2))</f>
        <v/>
      </c>
      <c r="T389" s="117" t="str">
        <f t="shared" ref="T389" si="470">IF(W$79="","",ROUND(T387/365*T386,2))</f>
        <v/>
      </c>
      <c r="U389" s="117" t="str">
        <f t="shared" ref="U389" si="471">IF(X$79="","",ROUND(U387/365*U386,2))</f>
        <v/>
      </c>
      <c r="V389" s="117" t="str">
        <f t="shared" ref="V389" si="472">IF(Y$79="","",ROUND(V387/365*V386,2))</f>
        <v/>
      </c>
      <c r="W389" s="117" t="str">
        <f t="shared" ref="W389" si="473">IF(Z$79="","",ROUND(W387/365*W386,2))</f>
        <v/>
      </c>
      <c r="X389" s="117" t="str">
        <f t="shared" ref="X389" si="474">IF(AA$79="","",ROUND(X387/365*X386,2))</f>
        <v/>
      </c>
      <c r="Y389" s="117" t="str">
        <f t="shared" ref="Y389" si="475">IF(AB$79="","",ROUND(Y387/365*Y386,2))</f>
        <v/>
      </c>
      <c r="Z389" s="117" t="str">
        <f t="shared" ref="Z389" si="476">IF(AC$79="","",ROUND(Z387/365*Z386,2))</f>
        <v/>
      </c>
      <c r="AA389" s="117" t="str">
        <f t="shared" ref="AA389" si="477">IF(AD$79="","",ROUND(AA387/365*AA386,2))</f>
        <v/>
      </c>
      <c r="AB389" s="117" t="str">
        <f t="shared" ref="AB389" si="478">IF(AE$79="","",ROUND(AB387/365*AB386,2))</f>
        <v/>
      </c>
      <c r="AC389" s="117" t="str">
        <f t="shared" ref="AC389" si="479">IF(AF$79="","",ROUND(AC387/365*AC386,2))</f>
        <v/>
      </c>
      <c r="AD389" s="117" t="str">
        <f t="shared" ref="AD389" si="480">IF(AG$79="","",ROUND(AD387/365*AD386,2))</f>
        <v/>
      </c>
      <c r="AE389" s="117" t="str">
        <f t="shared" ref="AE389" si="481">IF(AH$79="","",ROUND(AE387/365*AE386,2))</f>
        <v/>
      </c>
      <c r="AF389" s="117" t="str">
        <f t="shared" ref="AF389" si="482">IF(AI$79="","",ROUND(AF387/365*AF386,2))</f>
        <v/>
      </c>
      <c r="AG389" s="117" t="str">
        <f t="shared" ref="AG389" si="483">IF(AJ$79="","",ROUND(AG387/365*AG386,2))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.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>
        <f>IF(G$79="","",D$378+D$383-D$388)</f>
        <v>0</v>
      </c>
      <c r="E390" s="268">
        <f t="shared" ref="E390:AG390" si="484">IF(H$79="","",E$378+E$383-E$388)</f>
        <v>0</v>
      </c>
      <c r="F390" s="268">
        <f t="shared" si="484"/>
        <v>0</v>
      </c>
      <c r="G390" s="268">
        <f t="shared" si="484"/>
        <v>0</v>
      </c>
      <c r="H390" s="268">
        <f t="shared" si="484"/>
        <v>0</v>
      </c>
      <c r="I390" s="268">
        <f t="shared" si="484"/>
        <v>0</v>
      </c>
      <c r="J390" s="268">
        <f t="shared" si="484"/>
        <v>0</v>
      </c>
      <c r="K390" s="268">
        <f t="shared" si="484"/>
        <v>0</v>
      </c>
      <c r="L390" s="268">
        <f t="shared" si="484"/>
        <v>0</v>
      </c>
      <c r="M390" s="268">
        <f t="shared" si="484"/>
        <v>0</v>
      </c>
      <c r="N390" s="268">
        <f t="shared" si="484"/>
        <v>0</v>
      </c>
      <c r="O390" s="268">
        <f t="shared" si="484"/>
        <v>0</v>
      </c>
      <c r="P390" s="268">
        <f t="shared" si="484"/>
        <v>0</v>
      </c>
      <c r="Q390" s="268">
        <f t="shared" si="484"/>
        <v>0</v>
      </c>
      <c r="R390" s="268">
        <f t="shared" si="484"/>
        <v>0</v>
      </c>
      <c r="S390" s="268" t="str">
        <f t="shared" si="484"/>
        <v/>
      </c>
      <c r="T390" s="268" t="str">
        <f t="shared" si="484"/>
        <v/>
      </c>
      <c r="U390" s="268" t="str">
        <f t="shared" si="484"/>
        <v/>
      </c>
      <c r="V390" s="268" t="str">
        <f t="shared" si="484"/>
        <v/>
      </c>
      <c r="W390" s="268" t="str">
        <f t="shared" si="484"/>
        <v/>
      </c>
      <c r="X390" s="268" t="str">
        <f t="shared" si="484"/>
        <v/>
      </c>
      <c r="Y390" s="268" t="str">
        <f t="shared" si="484"/>
        <v/>
      </c>
      <c r="Z390" s="268" t="str">
        <f t="shared" si="484"/>
        <v/>
      </c>
      <c r="AA390" s="268" t="str">
        <f t="shared" si="484"/>
        <v/>
      </c>
      <c r="AB390" s="268" t="str">
        <f t="shared" si="484"/>
        <v/>
      </c>
      <c r="AC390" s="268" t="str">
        <f t="shared" si="484"/>
        <v/>
      </c>
      <c r="AD390" s="268" t="str">
        <f t="shared" si="484"/>
        <v/>
      </c>
      <c r="AE390" s="268" t="str">
        <f t="shared" si="484"/>
        <v/>
      </c>
      <c r="AF390" s="268" t="str">
        <f t="shared" si="484"/>
        <v/>
      </c>
      <c r="AG390" s="268" t="str">
        <f t="shared" si="484"/>
        <v/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ht="22.5">
      <c r="A391" s="267" t="s">
        <v>322</v>
      </c>
      <c r="B391" s="286" t="s">
        <v>363</v>
      </c>
      <c r="C391" s="146" t="s">
        <v>3</v>
      </c>
      <c r="D391" s="268">
        <f>IF(G$79="","",D$379+D$384-D$389)</f>
        <v>0</v>
      </c>
      <c r="E391" s="268">
        <f t="shared" ref="E391:AG391" si="485">IF(H$79="","",E$379+E$384-E$389)</f>
        <v>0</v>
      </c>
      <c r="F391" s="268">
        <f t="shared" si="485"/>
        <v>0</v>
      </c>
      <c r="G391" s="268">
        <f t="shared" si="485"/>
        <v>0</v>
      </c>
      <c r="H391" s="268">
        <f t="shared" si="485"/>
        <v>0</v>
      </c>
      <c r="I391" s="268">
        <f t="shared" si="485"/>
        <v>0</v>
      </c>
      <c r="J391" s="268">
        <f t="shared" si="485"/>
        <v>0</v>
      </c>
      <c r="K391" s="268">
        <f t="shared" si="485"/>
        <v>0</v>
      </c>
      <c r="L391" s="268">
        <f t="shared" si="485"/>
        <v>0</v>
      </c>
      <c r="M391" s="268">
        <f t="shared" si="485"/>
        <v>0</v>
      </c>
      <c r="N391" s="268">
        <f t="shared" si="485"/>
        <v>0</v>
      </c>
      <c r="O391" s="268">
        <f t="shared" si="485"/>
        <v>0</v>
      </c>
      <c r="P391" s="268">
        <f t="shared" si="485"/>
        <v>0</v>
      </c>
      <c r="Q391" s="268">
        <f t="shared" si="485"/>
        <v>0</v>
      </c>
      <c r="R391" s="268">
        <f t="shared" si="485"/>
        <v>0</v>
      </c>
      <c r="S391" s="268" t="str">
        <f t="shared" si="485"/>
        <v/>
      </c>
      <c r="T391" s="268" t="str">
        <f t="shared" si="485"/>
        <v/>
      </c>
      <c r="U391" s="268" t="str">
        <f t="shared" si="485"/>
        <v/>
      </c>
      <c r="V391" s="268" t="str">
        <f t="shared" si="485"/>
        <v/>
      </c>
      <c r="W391" s="268" t="str">
        <f t="shared" si="485"/>
        <v/>
      </c>
      <c r="X391" s="268" t="str">
        <f t="shared" si="485"/>
        <v/>
      </c>
      <c r="Y391" s="268" t="str">
        <f t="shared" si="485"/>
        <v/>
      </c>
      <c r="Z391" s="268" t="str">
        <f t="shared" si="485"/>
        <v/>
      </c>
      <c r="AA391" s="268" t="str">
        <f t="shared" si="485"/>
        <v/>
      </c>
      <c r="AB391" s="268" t="str">
        <f t="shared" si="485"/>
        <v/>
      </c>
      <c r="AC391" s="268" t="str">
        <f t="shared" si="485"/>
        <v/>
      </c>
      <c r="AD391" s="268" t="str">
        <f t="shared" si="485"/>
        <v/>
      </c>
      <c r="AE391" s="268" t="str">
        <f t="shared" si="485"/>
        <v/>
      </c>
      <c r="AF391" s="268" t="str">
        <f t="shared" si="485"/>
        <v/>
      </c>
      <c r="AG391" s="268" t="str">
        <f t="shared" si="485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75" customFormat="1">
      <c r="A392" s="270" t="s">
        <v>169</v>
      </c>
      <c r="B392" s="399" t="s">
        <v>365</v>
      </c>
      <c r="C392" s="168" t="s">
        <v>1</v>
      </c>
      <c r="D392" s="272">
        <f>IF(G$79="","",D390-D391)</f>
        <v>0</v>
      </c>
      <c r="E392" s="272">
        <f t="shared" ref="E392:AG392" si="486">IF(H$79="","",E390-E391)</f>
        <v>0</v>
      </c>
      <c r="F392" s="272">
        <f t="shared" si="486"/>
        <v>0</v>
      </c>
      <c r="G392" s="272">
        <f t="shared" si="486"/>
        <v>0</v>
      </c>
      <c r="H392" s="272">
        <f t="shared" si="486"/>
        <v>0</v>
      </c>
      <c r="I392" s="272">
        <f t="shared" si="486"/>
        <v>0</v>
      </c>
      <c r="J392" s="272">
        <f t="shared" si="486"/>
        <v>0</v>
      </c>
      <c r="K392" s="272">
        <f t="shared" si="486"/>
        <v>0</v>
      </c>
      <c r="L392" s="272">
        <f t="shared" si="486"/>
        <v>0</v>
      </c>
      <c r="M392" s="272">
        <f t="shared" si="486"/>
        <v>0</v>
      </c>
      <c r="N392" s="272">
        <f t="shared" si="486"/>
        <v>0</v>
      </c>
      <c r="O392" s="272">
        <f t="shared" si="486"/>
        <v>0</v>
      </c>
      <c r="P392" s="272">
        <f t="shared" si="486"/>
        <v>0</v>
      </c>
      <c r="Q392" s="272">
        <f t="shared" si="486"/>
        <v>0</v>
      </c>
      <c r="R392" s="272">
        <f t="shared" si="486"/>
        <v>0</v>
      </c>
      <c r="S392" s="272" t="str">
        <f t="shared" si="486"/>
        <v/>
      </c>
      <c r="T392" s="272" t="str">
        <f t="shared" si="486"/>
        <v/>
      </c>
      <c r="U392" s="272" t="str">
        <f t="shared" si="486"/>
        <v/>
      </c>
      <c r="V392" s="272" t="str">
        <f t="shared" si="486"/>
        <v/>
      </c>
      <c r="W392" s="272" t="str">
        <f t="shared" si="486"/>
        <v/>
      </c>
      <c r="X392" s="272" t="str">
        <f t="shared" si="486"/>
        <v/>
      </c>
      <c r="Y392" s="272" t="str">
        <f t="shared" si="486"/>
        <v/>
      </c>
      <c r="Z392" s="272" t="str">
        <f t="shared" si="486"/>
        <v/>
      </c>
      <c r="AA392" s="272" t="str">
        <f t="shared" si="486"/>
        <v/>
      </c>
      <c r="AB392" s="272" t="str">
        <f t="shared" si="486"/>
        <v/>
      </c>
      <c r="AC392" s="272" t="str">
        <f t="shared" si="486"/>
        <v/>
      </c>
      <c r="AD392" s="272" t="str">
        <f t="shared" si="486"/>
        <v/>
      </c>
      <c r="AE392" s="272" t="str">
        <f t="shared" si="486"/>
        <v/>
      </c>
      <c r="AF392" s="272" t="str">
        <f t="shared" si="486"/>
        <v/>
      </c>
      <c r="AG392" s="272" t="str">
        <f t="shared" si="486"/>
        <v/>
      </c>
    </row>
    <row r="393" spans="1:66" s="374" customFormat="1" ht="24" customHeight="1">
      <c r="A393" s="373" t="s">
        <v>259</v>
      </c>
      <c r="B393" s="374" t="s">
        <v>312</v>
      </c>
      <c r="H393" s="400"/>
    </row>
    <row r="394" spans="1:66" s="396" customFormat="1" ht="19.5" customHeight="1">
      <c r="A394" s="395"/>
      <c r="B394" s="396" t="s">
        <v>288</v>
      </c>
    </row>
    <row r="395" spans="1:66" s="8" customFormat="1">
      <c r="A395" s="640" t="s">
        <v>10</v>
      </c>
      <c r="B395" s="642" t="s">
        <v>2</v>
      </c>
      <c r="C395" s="644" t="s">
        <v>0</v>
      </c>
      <c r="D395" s="385" t="str">
        <f t="shared" ref="D395" si="487">IF(G$79="","",G$79)</f>
        <v>Faza oper.</v>
      </c>
      <c r="E395" s="385" t="str">
        <f t="shared" ref="E395" si="488">IF(H$79="","",H$79)</f>
        <v>Faza oper.</v>
      </c>
      <c r="F395" s="385" t="str">
        <f t="shared" ref="F395" si="489">IF(I$79="","",I$79)</f>
        <v>Faza oper.</v>
      </c>
      <c r="G395" s="385" t="str">
        <f t="shared" ref="G395" si="490">IF(J$79="","",J$79)</f>
        <v>Faza oper.</v>
      </c>
      <c r="H395" s="385" t="str">
        <f t="shared" ref="H395" si="491">IF(K$79="","",K$79)</f>
        <v>Faza oper.</v>
      </c>
      <c r="I395" s="385" t="str">
        <f t="shared" ref="I395" si="492">IF(L$79="","",L$79)</f>
        <v>Faza oper.</v>
      </c>
      <c r="J395" s="385" t="str">
        <f t="shared" ref="J395" si="493">IF(M$79="","",M$79)</f>
        <v>Faza oper.</v>
      </c>
      <c r="K395" s="385" t="str">
        <f t="shared" ref="K395" si="494">IF(N$79="","",N$79)</f>
        <v>Faza oper.</v>
      </c>
      <c r="L395" s="385" t="str">
        <f t="shared" ref="L395" si="495">IF(O$79="","",O$79)</f>
        <v>Faza oper.</v>
      </c>
      <c r="M395" s="385" t="str">
        <f t="shared" ref="M395" si="496">IF(P$79="","",P$79)</f>
        <v>Faza oper.</v>
      </c>
      <c r="N395" s="385" t="str">
        <f t="shared" ref="N395" si="497">IF(Q$79="","",Q$79)</f>
        <v>Faza oper.</v>
      </c>
      <c r="O395" s="385" t="str">
        <f t="shared" ref="O395" si="498">IF(R$79="","",R$79)</f>
        <v>Faza oper.</v>
      </c>
      <c r="P395" s="385" t="str">
        <f t="shared" ref="P395" si="499">IF(S$79="","",S$79)</f>
        <v>Faza oper.</v>
      </c>
      <c r="Q395" s="385" t="str">
        <f t="shared" ref="Q395" si="500">IF(T$79="","",T$79)</f>
        <v>Faza oper.</v>
      </c>
      <c r="R395" s="385" t="str">
        <f t="shared" ref="R395" si="501">IF(U$79="","",U$79)</f>
        <v>Faza oper.</v>
      </c>
      <c r="S395" s="385" t="str">
        <f t="shared" ref="S395" si="502">IF(V$79="","",V$79)</f>
        <v/>
      </c>
      <c r="T395" s="385" t="str">
        <f t="shared" ref="T395" si="503">IF(W$79="","",W$79)</f>
        <v/>
      </c>
      <c r="U395" s="385" t="str">
        <f t="shared" ref="U395" si="504">IF(X$79="","",X$79)</f>
        <v/>
      </c>
      <c r="V395" s="385" t="str">
        <f t="shared" ref="V395" si="505">IF(Y$79="","",Y$79)</f>
        <v/>
      </c>
      <c r="W395" s="385" t="str">
        <f t="shared" ref="W395" si="506">IF(Z$79="","",Z$79)</f>
        <v/>
      </c>
      <c r="X395" s="385" t="str">
        <f t="shared" ref="X395" si="507">IF(AA$79="","",AA$79)</f>
        <v/>
      </c>
      <c r="Y395" s="385" t="str">
        <f t="shared" ref="Y395" si="508">IF(AB$79="","",AB$79)</f>
        <v/>
      </c>
      <c r="Z395" s="385" t="str">
        <f t="shared" ref="Z395" si="509">IF(AC$79="","",AC$79)</f>
        <v/>
      </c>
      <c r="AA395" s="385" t="str">
        <f t="shared" ref="AA395" si="510">IF(AD$79="","",AD$79)</f>
        <v/>
      </c>
      <c r="AB395" s="385" t="str">
        <f t="shared" ref="AB395" si="511">IF(AE$79="","",AE$79)</f>
        <v/>
      </c>
      <c r="AC395" s="385" t="str">
        <f t="shared" ref="AC395" si="512">IF(AF$79="","",AF$79)</f>
        <v/>
      </c>
      <c r="AD395" s="385" t="str">
        <f t="shared" ref="AD395" si="513">IF(AG$79="","",AG$79)</f>
        <v/>
      </c>
      <c r="AE395" s="385" t="str">
        <f t="shared" ref="AE395" si="514">IF(AH$79="","",AH$79)</f>
        <v/>
      </c>
      <c r="AF395" s="385" t="str">
        <f t="shared" ref="AF395" si="515">IF(AI$79="","",AI$79)</f>
        <v/>
      </c>
      <c r="AG395" s="385" t="str">
        <f t="shared" ref="AG395" si="516">IF(AJ$79="","",AJ$79)</f>
        <v/>
      </c>
    </row>
    <row r="396" spans="1:66" s="8" customFormat="1">
      <c r="A396" s="641"/>
      <c r="B396" s="643"/>
      <c r="C396" s="645"/>
      <c r="D396" s="33">
        <f t="shared" ref="D396" si="517">IF(G$80="","",G$80)</f>
        <v>2016</v>
      </c>
      <c r="E396" s="33">
        <f t="shared" ref="E396" si="518">IF(H$80="","",H$80)</f>
        <v>2017</v>
      </c>
      <c r="F396" s="33">
        <f t="shared" ref="F396" si="519">IF(I$80="","",I$80)</f>
        <v>2018</v>
      </c>
      <c r="G396" s="33">
        <f t="shared" ref="G396" si="520">IF(J$80="","",J$80)</f>
        <v>2019</v>
      </c>
      <c r="H396" s="33">
        <f t="shared" ref="H396" si="521">IF(K$80="","",K$80)</f>
        <v>2020</v>
      </c>
      <c r="I396" s="33">
        <f t="shared" ref="I396" si="522">IF(L$80="","",L$80)</f>
        <v>2021</v>
      </c>
      <c r="J396" s="33">
        <f t="shared" ref="J396" si="523">IF(M$80="","",M$80)</f>
        <v>2022</v>
      </c>
      <c r="K396" s="33">
        <f t="shared" ref="K396" si="524">IF(N$80="","",N$80)</f>
        <v>2023</v>
      </c>
      <c r="L396" s="33">
        <f t="shared" ref="L396" si="525">IF(O$80="","",O$80)</f>
        <v>2024</v>
      </c>
      <c r="M396" s="33">
        <f t="shared" ref="M396" si="526">IF(P$80="","",P$80)</f>
        <v>2025</v>
      </c>
      <c r="N396" s="33">
        <f t="shared" ref="N396" si="527">IF(Q$80="","",Q$80)</f>
        <v>2026</v>
      </c>
      <c r="O396" s="33">
        <f t="shared" ref="O396" si="528">IF(R$80="","",R$80)</f>
        <v>2027</v>
      </c>
      <c r="P396" s="33">
        <f t="shared" ref="P396" si="529">IF(S$80="","",S$80)</f>
        <v>2028</v>
      </c>
      <c r="Q396" s="33">
        <f t="shared" ref="Q396" si="530">IF(T$80="","",T$80)</f>
        <v>2029</v>
      </c>
      <c r="R396" s="33">
        <f t="shared" ref="R396" si="531">IF(U$80="","",U$80)</f>
        <v>2030</v>
      </c>
      <c r="S396" s="33" t="str">
        <f t="shared" ref="S396" si="532">IF(V$80="","",V$80)</f>
        <v/>
      </c>
      <c r="T396" s="33" t="str">
        <f t="shared" ref="T396" si="533">IF(W$80="","",W$80)</f>
        <v/>
      </c>
      <c r="U396" s="33" t="str">
        <f t="shared" ref="U396" si="534">IF(X$80="","",X$80)</f>
        <v/>
      </c>
      <c r="V396" s="33" t="str">
        <f t="shared" ref="V396" si="535">IF(Y$80="","",Y$80)</f>
        <v/>
      </c>
      <c r="W396" s="33" t="str">
        <f t="shared" ref="W396" si="536">IF(Z$80="","",Z$80)</f>
        <v/>
      </c>
      <c r="X396" s="33" t="str">
        <f t="shared" ref="X396" si="537">IF(AA$80="","",AA$80)</f>
        <v/>
      </c>
      <c r="Y396" s="33" t="str">
        <f t="shared" ref="Y396" si="538">IF(AB$80="","",AB$80)</f>
        <v/>
      </c>
      <c r="Z396" s="33" t="str">
        <f t="shared" ref="Z396" si="539">IF(AC$80="","",AC$80)</f>
        <v/>
      </c>
      <c r="AA396" s="33" t="str">
        <f t="shared" ref="AA396" si="540">IF(AD$80="","",AD$80)</f>
        <v/>
      </c>
      <c r="AB396" s="33" t="str">
        <f t="shared" ref="AB396" si="541">IF(AE$80="","",AE$80)</f>
        <v/>
      </c>
      <c r="AC396" s="33" t="str">
        <f t="shared" ref="AC396" si="542">IF(AF$80="","",AF$80)</f>
        <v/>
      </c>
      <c r="AD396" s="33" t="str">
        <f t="shared" ref="AD396" si="543">IF(AG$80="","",AG$80)</f>
        <v/>
      </c>
      <c r="AE396" s="33" t="str">
        <f t="shared" ref="AE396" si="544">IF(AH$80="","",AH$80)</f>
        <v/>
      </c>
      <c r="AF396" s="33" t="str">
        <f t="shared" ref="AF396" si="545">IF(AI$80="","",AI$80)</f>
        <v/>
      </c>
      <c r="AG396" s="33" t="str">
        <f t="shared" ref="AG396" si="546">IF(AJ$80="","",AJ$80)</f>
        <v/>
      </c>
    </row>
    <row r="397" spans="1:66" s="70" customFormat="1" ht="22.5">
      <c r="A397" s="109">
        <v>1</v>
      </c>
      <c r="B397" s="10" t="s">
        <v>273</v>
      </c>
      <c r="C397" s="83" t="s">
        <v>1</v>
      </c>
      <c r="D397" s="287">
        <f t="shared" ref="D397:AG397" si="547">IF(G$79="","",IF(D$181="",0,D$181*D$72))</f>
        <v>0</v>
      </c>
      <c r="E397" s="287">
        <f t="shared" si="547"/>
        <v>0</v>
      </c>
      <c r="F397" s="287">
        <f t="shared" si="547"/>
        <v>0</v>
      </c>
      <c r="G397" s="287">
        <f t="shared" si="547"/>
        <v>0</v>
      </c>
      <c r="H397" s="287">
        <f t="shared" si="547"/>
        <v>0</v>
      </c>
      <c r="I397" s="287">
        <f t="shared" si="547"/>
        <v>0</v>
      </c>
      <c r="J397" s="287">
        <f t="shared" si="547"/>
        <v>0</v>
      </c>
      <c r="K397" s="287">
        <f t="shared" si="547"/>
        <v>0</v>
      </c>
      <c r="L397" s="287">
        <f t="shared" si="547"/>
        <v>0</v>
      </c>
      <c r="M397" s="287">
        <f t="shared" si="547"/>
        <v>0</v>
      </c>
      <c r="N397" s="287">
        <f t="shared" si="547"/>
        <v>0</v>
      </c>
      <c r="O397" s="287">
        <f t="shared" si="547"/>
        <v>0</v>
      </c>
      <c r="P397" s="287">
        <f t="shared" si="547"/>
        <v>0</v>
      </c>
      <c r="Q397" s="287">
        <f t="shared" si="547"/>
        <v>0</v>
      </c>
      <c r="R397" s="287">
        <f t="shared" si="547"/>
        <v>0</v>
      </c>
      <c r="S397" s="287" t="str">
        <f t="shared" si="547"/>
        <v/>
      </c>
      <c r="T397" s="287" t="str">
        <f t="shared" si="547"/>
        <v/>
      </c>
      <c r="U397" s="287" t="str">
        <f t="shared" si="547"/>
        <v/>
      </c>
      <c r="V397" s="287" t="str">
        <f t="shared" si="547"/>
        <v/>
      </c>
      <c r="W397" s="287" t="str">
        <f t="shared" si="547"/>
        <v/>
      </c>
      <c r="X397" s="287" t="str">
        <f t="shared" si="547"/>
        <v/>
      </c>
      <c r="Y397" s="287" t="str">
        <f t="shared" si="547"/>
        <v/>
      </c>
      <c r="Z397" s="287" t="str">
        <f t="shared" si="547"/>
        <v/>
      </c>
      <c r="AA397" s="287" t="str">
        <f t="shared" si="547"/>
        <v/>
      </c>
      <c r="AB397" s="287" t="str">
        <f t="shared" si="547"/>
        <v/>
      </c>
      <c r="AC397" s="287" t="str">
        <f t="shared" si="547"/>
        <v/>
      </c>
      <c r="AD397" s="287" t="str">
        <f t="shared" si="547"/>
        <v/>
      </c>
      <c r="AE397" s="287" t="str">
        <f t="shared" si="547"/>
        <v/>
      </c>
      <c r="AF397" s="287" t="str">
        <f t="shared" si="547"/>
        <v/>
      </c>
      <c r="AG397" s="287" t="str">
        <f t="shared" si="547"/>
        <v/>
      </c>
    </row>
    <row r="398" spans="1:66" s="69" customFormat="1">
      <c r="A398" s="123">
        <v>2</v>
      </c>
      <c r="B398" s="27" t="s">
        <v>272</v>
      </c>
      <c r="C398" s="124" t="s">
        <v>1</v>
      </c>
      <c r="D398" s="288">
        <f>IF(G$79="","",IF(D$395="Faza inwest.",D$390*D$72,0))</f>
        <v>0</v>
      </c>
      <c r="E398" s="288">
        <f t="shared" ref="E398:AG398" si="548">IF(H$79="","",IF(E$395="Faza inwest.",E$390*E$72-D$390*D$72,0))</f>
        <v>0</v>
      </c>
      <c r="F398" s="288">
        <f t="shared" si="548"/>
        <v>0</v>
      </c>
      <c r="G398" s="288">
        <f t="shared" si="548"/>
        <v>0</v>
      </c>
      <c r="H398" s="288">
        <f t="shared" si="548"/>
        <v>0</v>
      </c>
      <c r="I398" s="288">
        <f t="shared" si="548"/>
        <v>0</v>
      </c>
      <c r="J398" s="288">
        <f t="shared" si="548"/>
        <v>0</v>
      </c>
      <c r="K398" s="288">
        <f t="shared" si="548"/>
        <v>0</v>
      </c>
      <c r="L398" s="288">
        <f t="shared" si="548"/>
        <v>0</v>
      </c>
      <c r="M398" s="288">
        <f t="shared" si="548"/>
        <v>0</v>
      </c>
      <c r="N398" s="288">
        <f t="shared" si="548"/>
        <v>0</v>
      </c>
      <c r="O398" s="288">
        <f t="shared" si="548"/>
        <v>0</v>
      </c>
      <c r="P398" s="288">
        <f t="shared" si="548"/>
        <v>0</v>
      </c>
      <c r="Q398" s="288">
        <f t="shared" si="548"/>
        <v>0</v>
      </c>
      <c r="R398" s="288">
        <f t="shared" si="548"/>
        <v>0</v>
      </c>
      <c r="S398" s="288" t="str">
        <f t="shared" si="548"/>
        <v/>
      </c>
      <c r="T398" s="288" t="str">
        <f t="shared" si="548"/>
        <v/>
      </c>
      <c r="U398" s="288" t="str">
        <f t="shared" si="548"/>
        <v/>
      </c>
      <c r="V398" s="288" t="str">
        <f t="shared" si="548"/>
        <v/>
      </c>
      <c r="W398" s="288" t="str">
        <f t="shared" si="548"/>
        <v/>
      </c>
      <c r="X398" s="288" t="str">
        <f t="shared" si="548"/>
        <v/>
      </c>
      <c r="Y398" s="288" t="str">
        <f t="shared" si="548"/>
        <v/>
      </c>
      <c r="Z398" s="288" t="str">
        <f t="shared" si="548"/>
        <v/>
      </c>
      <c r="AA398" s="288" t="str">
        <f t="shared" si="548"/>
        <v/>
      </c>
      <c r="AB398" s="288" t="str">
        <f t="shared" si="548"/>
        <v/>
      </c>
      <c r="AC398" s="288" t="str">
        <f t="shared" si="548"/>
        <v/>
      </c>
      <c r="AD398" s="288" t="str">
        <f t="shared" si="548"/>
        <v/>
      </c>
      <c r="AE398" s="288" t="str">
        <f t="shared" si="548"/>
        <v/>
      </c>
      <c r="AF398" s="288" t="str">
        <f t="shared" si="548"/>
        <v/>
      </c>
      <c r="AG398" s="288" t="str">
        <f t="shared" si="548"/>
        <v/>
      </c>
    </row>
    <row r="399" spans="1:66" s="69" customFormat="1" ht="22.5">
      <c r="A399" s="155">
        <v>3</v>
      </c>
      <c r="B399" s="199" t="s">
        <v>274</v>
      </c>
      <c r="C399" s="289" t="s">
        <v>1</v>
      </c>
      <c r="D399" s="290">
        <f t="shared" ref="D399:AG399" si="549">IF(G$79="","",IF(D$395="Faza oper.",D$367*D$72,0))</f>
        <v>0</v>
      </c>
      <c r="E399" s="290">
        <f t="shared" si="549"/>
        <v>0</v>
      </c>
      <c r="F399" s="290">
        <f t="shared" si="549"/>
        <v>0</v>
      </c>
      <c r="G399" s="290">
        <f t="shared" si="549"/>
        <v>0</v>
      </c>
      <c r="H399" s="290">
        <f t="shared" si="549"/>
        <v>0</v>
      </c>
      <c r="I399" s="290">
        <f t="shared" si="549"/>
        <v>0</v>
      </c>
      <c r="J399" s="290">
        <f t="shared" si="549"/>
        <v>0</v>
      </c>
      <c r="K399" s="290">
        <f t="shared" si="549"/>
        <v>0</v>
      </c>
      <c r="L399" s="290">
        <f t="shared" si="549"/>
        <v>0</v>
      </c>
      <c r="M399" s="290">
        <f t="shared" si="549"/>
        <v>0</v>
      </c>
      <c r="N399" s="290">
        <f t="shared" si="549"/>
        <v>0</v>
      </c>
      <c r="O399" s="290">
        <f t="shared" si="549"/>
        <v>0</v>
      </c>
      <c r="P399" s="290">
        <f t="shared" si="549"/>
        <v>0</v>
      </c>
      <c r="Q399" s="290">
        <f t="shared" si="549"/>
        <v>0</v>
      </c>
      <c r="R399" s="290">
        <f t="shared" si="549"/>
        <v>0</v>
      </c>
      <c r="S399" s="290" t="str">
        <f t="shared" si="549"/>
        <v/>
      </c>
      <c r="T399" s="290" t="str">
        <f t="shared" si="549"/>
        <v/>
      </c>
      <c r="U399" s="290" t="str">
        <f t="shared" si="549"/>
        <v/>
      </c>
      <c r="V399" s="290" t="str">
        <f t="shared" si="549"/>
        <v/>
      </c>
      <c r="W399" s="290" t="str">
        <f t="shared" si="549"/>
        <v/>
      </c>
      <c r="X399" s="290" t="str">
        <f t="shared" si="549"/>
        <v/>
      </c>
      <c r="Y399" s="290" t="str">
        <f t="shared" si="549"/>
        <v/>
      </c>
      <c r="Z399" s="290" t="str">
        <f t="shared" si="549"/>
        <v/>
      </c>
      <c r="AA399" s="290" t="str">
        <f t="shared" si="549"/>
        <v/>
      </c>
      <c r="AB399" s="290" t="str">
        <f t="shared" si="549"/>
        <v/>
      </c>
      <c r="AC399" s="290" t="str">
        <f t="shared" si="549"/>
        <v/>
      </c>
      <c r="AD399" s="290" t="str">
        <f t="shared" si="549"/>
        <v/>
      </c>
      <c r="AE399" s="290" t="str">
        <f t="shared" si="549"/>
        <v/>
      </c>
      <c r="AF399" s="290" t="str">
        <f t="shared" si="549"/>
        <v/>
      </c>
      <c r="AG399" s="290" t="str">
        <f t="shared" si="549"/>
        <v/>
      </c>
    </row>
    <row r="400" spans="1:66" s="69" customFormat="1" ht="22.5">
      <c r="A400" s="110">
        <v>4</v>
      </c>
      <c r="B400" s="24" t="s">
        <v>275</v>
      </c>
      <c r="C400" s="87" t="s">
        <v>1</v>
      </c>
      <c r="D400" s="291">
        <f t="shared" ref="D400:AG400" si="550">IF(G$79="","",IF(D$395="Faza oper.",SUM(D$240)*D$72,0))</f>
        <v>0</v>
      </c>
      <c r="E400" s="291">
        <f>IF(H$79="","",IF(E$395="Faza oper.",SUM(E$240)*E$72,0))</f>
        <v>0</v>
      </c>
      <c r="F400" s="291">
        <f t="shared" si="550"/>
        <v>0</v>
      </c>
      <c r="G400" s="291">
        <f t="shared" si="550"/>
        <v>0</v>
      </c>
      <c r="H400" s="291">
        <f t="shared" si="550"/>
        <v>0</v>
      </c>
      <c r="I400" s="291">
        <f t="shared" si="550"/>
        <v>0</v>
      </c>
      <c r="J400" s="291">
        <f t="shared" si="550"/>
        <v>0</v>
      </c>
      <c r="K400" s="291">
        <f t="shared" si="550"/>
        <v>0</v>
      </c>
      <c r="L400" s="291">
        <f t="shared" si="550"/>
        <v>0</v>
      </c>
      <c r="M400" s="291">
        <f t="shared" si="550"/>
        <v>0</v>
      </c>
      <c r="N400" s="291">
        <f t="shared" si="550"/>
        <v>0</v>
      </c>
      <c r="O400" s="291">
        <f t="shared" si="550"/>
        <v>0</v>
      </c>
      <c r="P400" s="291">
        <f t="shared" si="550"/>
        <v>0</v>
      </c>
      <c r="Q400" s="291">
        <f t="shared" si="550"/>
        <v>0</v>
      </c>
      <c r="R400" s="291">
        <f t="shared" si="550"/>
        <v>0</v>
      </c>
      <c r="S400" s="291" t="str">
        <f t="shared" si="550"/>
        <v/>
      </c>
      <c r="T400" s="291" t="str">
        <f t="shared" si="550"/>
        <v/>
      </c>
      <c r="U400" s="291" t="str">
        <f t="shared" si="550"/>
        <v/>
      </c>
      <c r="V400" s="291" t="str">
        <f t="shared" si="550"/>
        <v/>
      </c>
      <c r="W400" s="291" t="str">
        <f t="shared" si="550"/>
        <v/>
      </c>
      <c r="X400" s="291" t="str">
        <f t="shared" si="550"/>
        <v/>
      </c>
      <c r="Y400" s="291" t="str">
        <f t="shared" si="550"/>
        <v/>
      </c>
      <c r="Z400" s="291" t="str">
        <f t="shared" si="550"/>
        <v/>
      </c>
      <c r="AA400" s="291" t="str">
        <f t="shared" si="550"/>
        <v/>
      </c>
      <c r="AB400" s="291" t="str">
        <f t="shared" si="550"/>
        <v/>
      </c>
      <c r="AC400" s="291" t="str">
        <f t="shared" si="550"/>
        <v/>
      </c>
      <c r="AD400" s="291" t="str">
        <f t="shared" si="550"/>
        <v/>
      </c>
      <c r="AE400" s="291" t="str">
        <f t="shared" si="550"/>
        <v/>
      </c>
      <c r="AF400" s="291" t="str">
        <f t="shared" si="550"/>
        <v/>
      </c>
      <c r="AG400" s="291" t="str">
        <f t="shared" si="550"/>
        <v/>
      </c>
    </row>
    <row r="401" spans="1:40" s="69" customFormat="1" ht="22.5">
      <c r="A401" s="110">
        <v>5</v>
      </c>
      <c r="B401" s="24" t="s">
        <v>276</v>
      </c>
      <c r="C401" s="87" t="s">
        <v>1</v>
      </c>
      <c r="D401" s="291">
        <f t="shared" ref="D401:AG401" si="551">IF(G$79="","",IF(D$395="Faza oper.",D$185*D$72,0))</f>
        <v>0</v>
      </c>
      <c r="E401" s="291">
        <f t="shared" si="551"/>
        <v>0</v>
      </c>
      <c r="F401" s="291">
        <f t="shared" si="551"/>
        <v>0</v>
      </c>
      <c r="G401" s="291">
        <f t="shared" si="551"/>
        <v>0</v>
      </c>
      <c r="H401" s="291">
        <f t="shared" si="551"/>
        <v>0</v>
      </c>
      <c r="I401" s="291">
        <f t="shared" si="551"/>
        <v>0</v>
      </c>
      <c r="J401" s="291">
        <f t="shared" si="551"/>
        <v>0</v>
      </c>
      <c r="K401" s="291">
        <f t="shared" si="551"/>
        <v>0</v>
      </c>
      <c r="L401" s="291">
        <f t="shared" si="551"/>
        <v>0</v>
      </c>
      <c r="M401" s="291">
        <f t="shared" si="551"/>
        <v>0</v>
      </c>
      <c r="N401" s="291">
        <f t="shared" si="551"/>
        <v>0</v>
      </c>
      <c r="O401" s="291">
        <f t="shared" si="551"/>
        <v>0</v>
      </c>
      <c r="P401" s="291">
        <f t="shared" si="551"/>
        <v>0</v>
      </c>
      <c r="Q401" s="291">
        <f t="shared" si="551"/>
        <v>0</v>
      </c>
      <c r="R401" s="291">
        <f t="shared" si="551"/>
        <v>0</v>
      </c>
      <c r="S401" s="291" t="str">
        <f t="shared" si="551"/>
        <v/>
      </c>
      <c r="T401" s="291" t="str">
        <f t="shared" si="551"/>
        <v/>
      </c>
      <c r="U401" s="291" t="str">
        <f t="shared" si="551"/>
        <v/>
      </c>
      <c r="V401" s="291" t="str">
        <f t="shared" si="551"/>
        <v/>
      </c>
      <c r="W401" s="291" t="str">
        <f t="shared" si="551"/>
        <v/>
      </c>
      <c r="X401" s="291" t="str">
        <f t="shared" si="551"/>
        <v/>
      </c>
      <c r="Y401" s="291" t="str">
        <f t="shared" si="551"/>
        <v/>
      </c>
      <c r="Z401" s="291" t="str">
        <f t="shared" si="551"/>
        <v/>
      </c>
      <c r="AA401" s="291" t="str">
        <f t="shared" si="551"/>
        <v/>
      </c>
      <c r="AB401" s="291" t="str">
        <f t="shared" si="551"/>
        <v/>
      </c>
      <c r="AC401" s="291" t="str">
        <f t="shared" si="551"/>
        <v/>
      </c>
      <c r="AD401" s="291" t="str">
        <f t="shared" si="551"/>
        <v/>
      </c>
      <c r="AE401" s="291" t="str">
        <f t="shared" si="551"/>
        <v/>
      </c>
      <c r="AF401" s="291" t="str">
        <f t="shared" si="551"/>
        <v/>
      </c>
      <c r="AG401" s="291" t="str">
        <f t="shared" si="551"/>
        <v/>
      </c>
    </row>
    <row r="402" spans="1:40" s="70" customFormat="1">
      <c r="A402" s="109">
        <f>A398+1</f>
        <v>3</v>
      </c>
      <c r="B402" s="10" t="s">
        <v>277</v>
      </c>
      <c r="C402" s="83" t="s">
        <v>3</v>
      </c>
      <c r="D402" s="287">
        <f t="shared" ref="D402:AG402" si="552">IF(G$79="","",IF(AND(D396&lt;&gt;"",E396="")=TRUE,IF(D399-D400-D401&gt;0,(D399-D400-D401)/$D$37,0),0))</f>
        <v>0</v>
      </c>
      <c r="E402" s="287">
        <f t="shared" si="552"/>
        <v>0</v>
      </c>
      <c r="F402" s="287">
        <f t="shared" si="552"/>
        <v>0</v>
      </c>
      <c r="G402" s="287">
        <f t="shared" si="552"/>
        <v>0</v>
      </c>
      <c r="H402" s="287">
        <f t="shared" si="552"/>
        <v>0</v>
      </c>
      <c r="I402" s="287">
        <f t="shared" si="552"/>
        <v>0</v>
      </c>
      <c r="J402" s="287">
        <f t="shared" si="552"/>
        <v>0</v>
      </c>
      <c r="K402" s="287">
        <f t="shared" si="552"/>
        <v>0</v>
      </c>
      <c r="L402" s="287">
        <f t="shared" si="552"/>
        <v>0</v>
      </c>
      <c r="M402" s="287">
        <f t="shared" si="552"/>
        <v>0</v>
      </c>
      <c r="N402" s="287">
        <f t="shared" si="552"/>
        <v>0</v>
      </c>
      <c r="O402" s="287">
        <f t="shared" si="552"/>
        <v>0</v>
      </c>
      <c r="P402" s="287">
        <f t="shared" si="552"/>
        <v>0</v>
      </c>
      <c r="Q402" s="287">
        <f t="shared" si="552"/>
        <v>0</v>
      </c>
      <c r="R402" s="287">
        <f t="shared" si="552"/>
        <v>0</v>
      </c>
      <c r="S402" s="287" t="str">
        <f t="shared" si="552"/>
        <v/>
      </c>
      <c r="T402" s="287" t="str">
        <f t="shared" si="552"/>
        <v/>
      </c>
      <c r="U402" s="287" t="str">
        <f t="shared" si="552"/>
        <v/>
      </c>
      <c r="V402" s="287" t="str">
        <f t="shared" si="552"/>
        <v/>
      </c>
      <c r="W402" s="287" t="str">
        <f t="shared" si="552"/>
        <v/>
      </c>
      <c r="X402" s="287" t="str">
        <f t="shared" si="552"/>
        <v/>
      </c>
      <c r="Y402" s="287" t="str">
        <f t="shared" si="552"/>
        <v/>
      </c>
      <c r="Z402" s="287" t="str">
        <f t="shared" si="552"/>
        <v/>
      </c>
      <c r="AA402" s="287" t="str">
        <f t="shared" si="552"/>
        <v/>
      </c>
      <c r="AB402" s="287" t="str">
        <f t="shared" si="552"/>
        <v/>
      </c>
      <c r="AC402" s="287" t="str">
        <f t="shared" si="552"/>
        <v/>
      </c>
      <c r="AD402" s="287" t="str">
        <f t="shared" si="552"/>
        <v/>
      </c>
      <c r="AE402" s="287" t="str">
        <f t="shared" si="552"/>
        <v/>
      </c>
      <c r="AF402" s="287" t="str">
        <f t="shared" si="552"/>
        <v/>
      </c>
      <c r="AG402" s="287" t="str">
        <f t="shared" si="552"/>
        <v/>
      </c>
    </row>
    <row r="403" spans="1:40" s="396" customFormat="1" ht="19.5" customHeight="1">
      <c r="A403" s="395"/>
      <c r="B403" s="396" t="s">
        <v>262</v>
      </c>
    </row>
    <row r="404" spans="1:40" ht="56.25">
      <c r="A404" s="412"/>
      <c r="B404" s="413" t="s">
        <v>2</v>
      </c>
      <c r="C404" s="414" t="s">
        <v>261</v>
      </c>
      <c r="D404" s="415" t="s">
        <v>267</v>
      </c>
      <c r="AH404" s="5"/>
      <c r="AI404" s="5"/>
      <c r="AJ404" s="5"/>
      <c r="AN404" s="5"/>
    </row>
    <row r="405" spans="1:40" s="70" customFormat="1" ht="48" customHeight="1">
      <c r="A405" s="94">
        <v>1</v>
      </c>
      <c r="B405" s="24" t="s">
        <v>496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40" s="70" customFormat="1" ht="22.5">
      <c r="A406" s="94">
        <v>2</v>
      </c>
      <c r="B406" s="24" t="s">
        <v>497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.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>
      <c r="A408" s="94">
        <v>4</v>
      </c>
      <c r="B408" s="111" t="s">
        <v>498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>
      <c r="A410" s="105">
        <v>6</v>
      </c>
      <c r="B410" s="181" t="s">
        <v>499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69" customFormat="1" ht="47.25" customHeight="1">
      <c r="A411" s="416">
        <v>7</v>
      </c>
      <c r="B411" s="299" t="s">
        <v>487</v>
      </c>
      <c r="C411" s="417" t="s">
        <v>8</v>
      </c>
      <c r="D411" s="611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40" s="396" customFormat="1" ht="19.5" customHeight="1">
      <c r="A412" s="395"/>
      <c r="B412" s="396" t="s">
        <v>486</v>
      </c>
    </row>
    <row r="413" spans="1:40" s="18" customFormat="1">
      <c r="A413" s="418" t="s">
        <v>10</v>
      </c>
      <c r="B413" s="419" t="s">
        <v>485</v>
      </c>
      <c r="C413" s="348" t="s">
        <v>281</v>
      </c>
      <c r="D413" s="420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40" s="18" customFormat="1" ht="33.7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40" s="18" customFormat="1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>
      <c r="A416" s="110">
        <v>3</v>
      </c>
      <c r="B416" s="24" t="str">
        <f>CONCATENATE("Wskaźnik luki w finansowaniu",$E$9)</f>
        <v>Wskaźnik luki w finansowaniu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 ht="22.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40" s="18" customFormat="1">
      <c r="A421" s="159">
        <v>8</v>
      </c>
      <c r="B421" s="299" t="s">
        <v>50</v>
      </c>
      <c r="C421" s="300" t="s">
        <v>4</v>
      </c>
      <c r="D421" s="421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374" customFormat="1" ht="24" customHeight="1">
      <c r="A422" s="373" t="s">
        <v>295</v>
      </c>
      <c r="B422" s="374" t="s">
        <v>296</v>
      </c>
      <c r="H422" s="400"/>
    </row>
    <row r="423" spans="1:40" s="396" customFormat="1" ht="19.5" customHeight="1">
      <c r="A423" s="395"/>
      <c r="B423" s="396" t="s">
        <v>298</v>
      </c>
    </row>
    <row r="424" spans="1:40" s="8" customFormat="1">
      <c r="A424" s="640" t="s">
        <v>10</v>
      </c>
      <c r="B424" s="642" t="s">
        <v>2</v>
      </c>
      <c r="C424" s="644" t="s">
        <v>0</v>
      </c>
      <c r="D424" s="385" t="str">
        <f t="shared" ref="D424" si="553">IF(G$79="","",G$79)</f>
        <v>Faza oper.</v>
      </c>
      <c r="E424" s="385" t="str">
        <f t="shared" ref="E424" si="554">IF(H$79="","",H$79)</f>
        <v>Faza oper.</v>
      </c>
      <c r="F424" s="385" t="str">
        <f t="shared" ref="F424" si="555">IF(I$79="","",I$79)</f>
        <v>Faza oper.</v>
      </c>
      <c r="G424" s="385" t="str">
        <f t="shared" ref="G424" si="556">IF(J$79="","",J$79)</f>
        <v>Faza oper.</v>
      </c>
      <c r="H424" s="385" t="str">
        <f t="shared" ref="H424" si="557">IF(K$79="","",K$79)</f>
        <v>Faza oper.</v>
      </c>
      <c r="I424" s="385" t="str">
        <f t="shared" ref="I424" si="558">IF(L$79="","",L$79)</f>
        <v>Faza oper.</v>
      </c>
      <c r="J424" s="385" t="str">
        <f t="shared" ref="J424" si="559">IF(M$79="","",M$79)</f>
        <v>Faza oper.</v>
      </c>
      <c r="K424" s="385" t="str">
        <f t="shared" ref="K424" si="560">IF(N$79="","",N$79)</f>
        <v>Faza oper.</v>
      </c>
      <c r="L424" s="385" t="str">
        <f t="shared" ref="L424" si="561">IF(O$79="","",O$79)</f>
        <v>Faza oper.</v>
      </c>
      <c r="M424" s="385" t="str">
        <f t="shared" ref="M424" si="562">IF(P$79="","",P$79)</f>
        <v>Faza oper.</v>
      </c>
      <c r="N424" s="385" t="str">
        <f t="shared" ref="N424" si="563">IF(Q$79="","",Q$79)</f>
        <v>Faza oper.</v>
      </c>
      <c r="O424" s="385" t="str">
        <f t="shared" ref="O424" si="564">IF(R$79="","",R$79)</f>
        <v>Faza oper.</v>
      </c>
      <c r="P424" s="385" t="str">
        <f t="shared" ref="P424" si="565">IF(S$79="","",S$79)</f>
        <v>Faza oper.</v>
      </c>
      <c r="Q424" s="385" t="str">
        <f t="shared" ref="Q424" si="566">IF(T$79="","",T$79)</f>
        <v>Faza oper.</v>
      </c>
      <c r="R424" s="385" t="str">
        <f t="shared" ref="R424" si="567">IF(U$79="","",U$79)</f>
        <v>Faza oper.</v>
      </c>
      <c r="S424" s="385" t="str">
        <f t="shared" ref="S424" si="568">IF(V$79="","",V$79)</f>
        <v/>
      </c>
      <c r="T424" s="385" t="str">
        <f t="shared" ref="T424" si="569">IF(W$79="","",W$79)</f>
        <v/>
      </c>
      <c r="U424" s="385" t="str">
        <f t="shared" ref="U424" si="570">IF(X$79="","",X$79)</f>
        <v/>
      </c>
      <c r="V424" s="385" t="str">
        <f t="shared" ref="V424" si="571">IF(Y$79="","",Y$79)</f>
        <v/>
      </c>
      <c r="W424" s="385" t="str">
        <f t="shared" ref="W424" si="572">IF(Z$79="","",Z$79)</f>
        <v/>
      </c>
      <c r="X424" s="385" t="str">
        <f t="shared" ref="X424" si="573">IF(AA$79="","",AA$79)</f>
        <v/>
      </c>
      <c r="Y424" s="385" t="str">
        <f t="shared" ref="Y424" si="574">IF(AB$79="","",AB$79)</f>
        <v/>
      </c>
      <c r="Z424" s="385" t="str">
        <f t="shared" ref="Z424" si="575">IF(AC$79="","",AC$79)</f>
        <v/>
      </c>
      <c r="AA424" s="385" t="str">
        <f t="shared" ref="AA424" si="576">IF(AD$79="","",AD$79)</f>
        <v/>
      </c>
      <c r="AB424" s="385" t="str">
        <f t="shared" ref="AB424" si="577">IF(AE$79="","",AE$79)</f>
        <v/>
      </c>
      <c r="AC424" s="385" t="str">
        <f t="shared" ref="AC424" si="578">IF(AF$79="","",AF$79)</f>
        <v/>
      </c>
      <c r="AD424" s="385" t="str">
        <f t="shared" ref="AD424" si="579">IF(AG$79="","",AG$79)</f>
        <v/>
      </c>
      <c r="AE424" s="385" t="str">
        <f t="shared" ref="AE424" si="580">IF(AH$79="","",AH$79)</f>
        <v/>
      </c>
      <c r="AF424" s="385" t="str">
        <f t="shared" ref="AF424" si="581">IF(AI$79="","",AI$79)</f>
        <v/>
      </c>
      <c r="AG424" s="385" t="str">
        <f t="shared" ref="AG424" si="582">IF(AJ$79="","",AJ$79)</f>
        <v/>
      </c>
    </row>
    <row r="425" spans="1:40" s="8" customFormat="1">
      <c r="A425" s="641"/>
      <c r="B425" s="643"/>
      <c r="C425" s="645"/>
      <c r="D425" s="33">
        <f t="shared" ref="D425" si="583">IF(G$80="","",G$80)</f>
        <v>2016</v>
      </c>
      <c r="E425" s="33">
        <f t="shared" ref="E425" si="584">IF(H$80="","",H$80)</f>
        <v>2017</v>
      </c>
      <c r="F425" s="33">
        <f t="shared" ref="F425" si="585">IF(I$80="","",I$80)</f>
        <v>2018</v>
      </c>
      <c r="G425" s="33">
        <f t="shared" ref="G425" si="586">IF(J$80="","",J$80)</f>
        <v>2019</v>
      </c>
      <c r="H425" s="33">
        <f t="shared" ref="H425" si="587">IF(K$80="","",K$80)</f>
        <v>2020</v>
      </c>
      <c r="I425" s="33">
        <f t="shared" ref="I425" si="588">IF(L$80="","",L$80)</f>
        <v>2021</v>
      </c>
      <c r="J425" s="33">
        <f t="shared" ref="J425" si="589">IF(M$80="","",M$80)</f>
        <v>2022</v>
      </c>
      <c r="K425" s="33">
        <f t="shared" ref="K425" si="590">IF(N$80="","",N$80)</f>
        <v>2023</v>
      </c>
      <c r="L425" s="33">
        <f t="shared" ref="L425" si="591">IF(O$80="","",O$80)</f>
        <v>2024</v>
      </c>
      <c r="M425" s="33">
        <f t="shared" ref="M425" si="592">IF(P$80="","",P$80)</f>
        <v>2025</v>
      </c>
      <c r="N425" s="33">
        <f t="shared" ref="N425" si="593">IF(Q$80="","",Q$80)</f>
        <v>2026</v>
      </c>
      <c r="O425" s="33">
        <f t="shared" ref="O425" si="594">IF(R$80="","",R$80)</f>
        <v>2027</v>
      </c>
      <c r="P425" s="33">
        <f t="shared" ref="P425" si="595">IF(S$80="","",S$80)</f>
        <v>2028</v>
      </c>
      <c r="Q425" s="33">
        <f t="shared" ref="Q425" si="596">IF(T$80="","",T$80)</f>
        <v>2029</v>
      </c>
      <c r="R425" s="33">
        <f t="shared" ref="R425" si="597">IF(U$80="","",U$80)</f>
        <v>2030</v>
      </c>
      <c r="S425" s="33" t="str">
        <f t="shared" ref="S425" si="598">IF(V$80="","",V$80)</f>
        <v/>
      </c>
      <c r="T425" s="33" t="str">
        <f t="shared" ref="T425" si="599">IF(W$80="","",W$80)</f>
        <v/>
      </c>
      <c r="U425" s="33" t="str">
        <f t="shared" ref="U425" si="600">IF(X$80="","",X$80)</f>
        <v/>
      </c>
      <c r="V425" s="33" t="str">
        <f t="shared" ref="V425" si="601">IF(Y$80="","",Y$80)</f>
        <v/>
      </c>
      <c r="W425" s="33" t="str">
        <f t="shared" ref="W425" si="602">IF(Z$80="","",Z$80)</f>
        <v/>
      </c>
      <c r="X425" s="33" t="str">
        <f t="shared" ref="X425" si="603">IF(AA$80="","",AA$80)</f>
        <v/>
      </c>
      <c r="Y425" s="33" t="str">
        <f t="shared" ref="Y425" si="604">IF(AB$80="","",AB$80)</f>
        <v/>
      </c>
      <c r="Z425" s="33" t="str">
        <f t="shared" ref="Z425" si="605">IF(AC$80="","",AC$80)</f>
        <v/>
      </c>
      <c r="AA425" s="33" t="str">
        <f t="shared" ref="AA425" si="606">IF(AD$80="","",AD$80)</f>
        <v/>
      </c>
      <c r="AB425" s="33" t="str">
        <f t="shared" ref="AB425" si="607">IF(AE$80="","",AE$80)</f>
        <v/>
      </c>
      <c r="AC425" s="33" t="str">
        <f t="shared" ref="AC425" si="608">IF(AF$80="","",AF$80)</f>
        <v/>
      </c>
      <c r="AD425" s="33" t="str">
        <f t="shared" ref="AD425" si="609">IF(AG$80="","",AG$80)</f>
        <v/>
      </c>
      <c r="AE425" s="33" t="str">
        <f t="shared" ref="AE425" si="610">IF(AH$80="","",AH$80)</f>
        <v/>
      </c>
      <c r="AF425" s="33" t="str">
        <f t="shared" ref="AF425" si="611">IF(AI$80="","",AI$80)</f>
        <v/>
      </c>
      <c r="AG425" s="33" t="str">
        <f t="shared" ref="AG425" si="612">IF(AJ$80="","",AJ$80)</f>
        <v/>
      </c>
    </row>
    <row r="426" spans="1:40" s="70" customFormat="1">
      <c r="A426" s="109">
        <v>1</v>
      </c>
      <c r="B426" s="10" t="s">
        <v>299</v>
      </c>
      <c r="C426" s="83" t="s">
        <v>1</v>
      </c>
      <c r="D426" s="287">
        <f t="shared" ref="D426:AG426" si="613">IF(G$79="","",IF(D$424="Faza oper.",D$367,0))</f>
        <v>0</v>
      </c>
      <c r="E426" s="287">
        <f t="shared" si="613"/>
        <v>0</v>
      </c>
      <c r="F426" s="287">
        <f t="shared" si="613"/>
        <v>0</v>
      </c>
      <c r="G426" s="287">
        <f t="shared" si="613"/>
        <v>0</v>
      </c>
      <c r="H426" s="287">
        <f t="shared" si="613"/>
        <v>0</v>
      </c>
      <c r="I426" s="287">
        <f t="shared" si="613"/>
        <v>0</v>
      </c>
      <c r="J426" s="287">
        <f t="shared" si="613"/>
        <v>0</v>
      </c>
      <c r="K426" s="287">
        <f t="shared" si="613"/>
        <v>0</v>
      </c>
      <c r="L426" s="287">
        <f t="shared" si="613"/>
        <v>0</v>
      </c>
      <c r="M426" s="287">
        <f t="shared" si="613"/>
        <v>0</v>
      </c>
      <c r="N426" s="287">
        <f t="shared" si="613"/>
        <v>0</v>
      </c>
      <c r="O426" s="287">
        <f t="shared" si="613"/>
        <v>0</v>
      </c>
      <c r="P426" s="287">
        <f t="shared" si="613"/>
        <v>0</v>
      </c>
      <c r="Q426" s="287">
        <f t="shared" si="613"/>
        <v>0</v>
      </c>
      <c r="R426" s="287">
        <f t="shared" si="613"/>
        <v>0</v>
      </c>
      <c r="S426" s="287" t="str">
        <f t="shared" si="613"/>
        <v/>
      </c>
      <c r="T426" s="287" t="str">
        <f t="shared" si="613"/>
        <v/>
      </c>
      <c r="U426" s="287" t="str">
        <f t="shared" si="613"/>
        <v/>
      </c>
      <c r="V426" s="287" t="str">
        <f t="shared" si="613"/>
        <v/>
      </c>
      <c r="W426" s="287" t="str">
        <f t="shared" si="613"/>
        <v/>
      </c>
      <c r="X426" s="287" t="str">
        <f t="shared" si="613"/>
        <v/>
      </c>
      <c r="Y426" s="287" t="str">
        <f t="shared" si="613"/>
        <v/>
      </c>
      <c r="Z426" s="287" t="str">
        <f t="shared" si="613"/>
        <v/>
      </c>
      <c r="AA426" s="287" t="str">
        <f t="shared" si="613"/>
        <v/>
      </c>
      <c r="AB426" s="287" t="str">
        <f t="shared" si="613"/>
        <v/>
      </c>
      <c r="AC426" s="287" t="str">
        <f t="shared" si="613"/>
        <v/>
      </c>
      <c r="AD426" s="287" t="str">
        <f t="shared" si="613"/>
        <v/>
      </c>
      <c r="AE426" s="287" t="str">
        <f t="shared" si="613"/>
        <v/>
      </c>
      <c r="AF426" s="287" t="str">
        <f t="shared" si="613"/>
        <v/>
      </c>
      <c r="AG426" s="287" t="str">
        <f t="shared" si="613"/>
        <v/>
      </c>
    </row>
    <row r="427" spans="1:40">
      <c r="A427" s="110">
        <v>2</v>
      </c>
      <c r="B427" s="24" t="s">
        <v>304</v>
      </c>
      <c r="C427" s="87" t="s">
        <v>1</v>
      </c>
      <c r="D427" s="291">
        <f t="shared" ref="D427:AG427" si="614">IF(G$79="","",IF(AND(D425&lt;&gt;"",E$425="")=TRUE,IF(D$426-D$428-D$430&gt;0,(D$426-D$428-D$430)/$D$37,0),0))</f>
        <v>0</v>
      </c>
      <c r="E427" s="291">
        <f t="shared" si="614"/>
        <v>0</v>
      </c>
      <c r="F427" s="291">
        <f t="shared" si="614"/>
        <v>0</v>
      </c>
      <c r="G427" s="291">
        <f t="shared" si="614"/>
        <v>0</v>
      </c>
      <c r="H427" s="291">
        <f t="shared" si="614"/>
        <v>0</v>
      </c>
      <c r="I427" s="291">
        <f t="shared" si="614"/>
        <v>0</v>
      </c>
      <c r="J427" s="291">
        <f t="shared" si="614"/>
        <v>0</v>
      </c>
      <c r="K427" s="291">
        <f t="shared" si="614"/>
        <v>0</v>
      </c>
      <c r="L427" s="291">
        <f t="shared" si="614"/>
        <v>0</v>
      </c>
      <c r="M427" s="291">
        <f t="shared" si="614"/>
        <v>0</v>
      </c>
      <c r="N427" s="291">
        <f t="shared" si="614"/>
        <v>0</v>
      </c>
      <c r="O427" s="291">
        <f t="shared" si="614"/>
        <v>0</v>
      </c>
      <c r="P427" s="291">
        <f t="shared" si="614"/>
        <v>0</v>
      </c>
      <c r="Q427" s="291">
        <f t="shared" si="614"/>
        <v>0</v>
      </c>
      <c r="R427" s="291">
        <f t="shared" si="614"/>
        <v>0</v>
      </c>
      <c r="S427" s="291" t="str">
        <f t="shared" si="614"/>
        <v/>
      </c>
      <c r="T427" s="291" t="str">
        <f t="shared" si="614"/>
        <v/>
      </c>
      <c r="U427" s="291" t="str">
        <f t="shared" si="614"/>
        <v/>
      </c>
      <c r="V427" s="291" t="str">
        <f t="shared" si="614"/>
        <v/>
      </c>
      <c r="W427" s="291" t="str">
        <f t="shared" si="614"/>
        <v/>
      </c>
      <c r="X427" s="291" t="str">
        <f t="shared" si="614"/>
        <v/>
      </c>
      <c r="Y427" s="291" t="str">
        <f t="shared" si="614"/>
        <v/>
      </c>
      <c r="Z427" s="291" t="str">
        <f t="shared" si="614"/>
        <v/>
      </c>
      <c r="AA427" s="291" t="str">
        <f t="shared" si="614"/>
        <v/>
      </c>
      <c r="AB427" s="291" t="str">
        <f t="shared" si="614"/>
        <v/>
      </c>
      <c r="AC427" s="291" t="str">
        <f t="shared" si="614"/>
        <v/>
      </c>
      <c r="AD427" s="291" t="str">
        <f t="shared" si="614"/>
        <v/>
      </c>
      <c r="AE427" s="291" t="str">
        <f t="shared" si="614"/>
        <v/>
      </c>
      <c r="AF427" s="291" t="str">
        <f t="shared" si="614"/>
        <v/>
      </c>
      <c r="AG427" s="291" t="str">
        <f t="shared" si="614"/>
        <v/>
      </c>
    </row>
    <row r="428" spans="1:40">
      <c r="A428" s="110">
        <v>3</v>
      </c>
      <c r="B428" s="24" t="s">
        <v>303</v>
      </c>
      <c r="C428" s="87" t="s">
        <v>1</v>
      </c>
      <c r="D428" s="291">
        <f t="shared" ref="D428:AG428" si="615">IF(G$79="","",IF(D$424="Faza oper.",SUM(D$240),0))</f>
        <v>0</v>
      </c>
      <c r="E428" s="291">
        <f t="shared" si="615"/>
        <v>0</v>
      </c>
      <c r="F428" s="291">
        <f t="shared" si="615"/>
        <v>0</v>
      </c>
      <c r="G428" s="291">
        <f t="shared" si="615"/>
        <v>0</v>
      </c>
      <c r="H428" s="291">
        <f t="shared" si="615"/>
        <v>0</v>
      </c>
      <c r="I428" s="291">
        <f t="shared" si="615"/>
        <v>0</v>
      </c>
      <c r="J428" s="291">
        <f t="shared" si="615"/>
        <v>0</v>
      </c>
      <c r="K428" s="291">
        <f t="shared" si="615"/>
        <v>0</v>
      </c>
      <c r="L428" s="291">
        <f t="shared" si="615"/>
        <v>0</v>
      </c>
      <c r="M428" s="291">
        <f t="shared" si="615"/>
        <v>0</v>
      </c>
      <c r="N428" s="291">
        <f t="shared" si="615"/>
        <v>0</v>
      </c>
      <c r="O428" s="291">
        <f t="shared" si="615"/>
        <v>0</v>
      </c>
      <c r="P428" s="291">
        <f t="shared" si="615"/>
        <v>0</v>
      </c>
      <c r="Q428" s="291">
        <f t="shared" si="615"/>
        <v>0</v>
      </c>
      <c r="R428" s="291">
        <f t="shared" si="615"/>
        <v>0</v>
      </c>
      <c r="S428" s="291" t="str">
        <f t="shared" si="615"/>
        <v/>
      </c>
      <c r="T428" s="291" t="str">
        <f t="shared" si="615"/>
        <v/>
      </c>
      <c r="U428" s="291" t="str">
        <f t="shared" si="615"/>
        <v/>
      </c>
      <c r="V428" s="291" t="str">
        <f t="shared" si="615"/>
        <v/>
      </c>
      <c r="W428" s="291" t="str">
        <f t="shared" si="615"/>
        <v/>
      </c>
      <c r="X428" s="291" t="str">
        <f t="shared" si="615"/>
        <v/>
      </c>
      <c r="Y428" s="291" t="str">
        <f t="shared" si="615"/>
        <v/>
      </c>
      <c r="Z428" s="291" t="str">
        <f t="shared" si="615"/>
        <v/>
      </c>
      <c r="AA428" s="291" t="str">
        <f t="shared" si="615"/>
        <v/>
      </c>
      <c r="AB428" s="291" t="str">
        <f t="shared" si="615"/>
        <v/>
      </c>
      <c r="AC428" s="291" t="str">
        <f t="shared" si="615"/>
        <v/>
      </c>
      <c r="AD428" s="291" t="str">
        <f t="shared" si="615"/>
        <v/>
      </c>
      <c r="AE428" s="291" t="str">
        <f t="shared" si="615"/>
        <v/>
      </c>
      <c r="AF428" s="291" t="str">
        <f t="shared" si="615"/>
        <v/>
      </c>
      <c r="AG428" s="291" t="str">
        <f t="shared" si="615"/>
        <v/>
      </c>
    </row>
    <row r="429" spans="1:40">
      <c r="A429" s="110">
        <v>4</v>
      </c>
      <c r="B429" s="24" t="s">
        <v>300</v>
      </c>
      <c r="C429" s="87" t="s">
        <v>1</v>
      </c>
      <c r="D429" s="291">
        <f>IF(G$79="","",IF(D$424="Faza inwest.",D$390,0))</f>
        <v>0</v>
      </c>
      <c r="E429" s="291">
        <f t="shared" ref="E429:AG429" si="616">IF(H$79="","",IF(E$424="Faza inwest.",E$390-D$390,0))</f>
        <v>0</v>
      </c>
      <c r="F429" s="291">
        <f t="shared" si="616"/>
        <v>0</v>
      </c>
      <c r="G429" s="291">
        <f t="shared" si="616"/>
        <v>0</v>
      </c>
      <c r="H429" s="291">
        <f t="shared" si="616"/>
        <v>0</v>
      </c>
      <c r="I429" s="291">
        <f t="shared" si="616"/>
        <v>0</v>
      </c>
      <c r="J429" s="291">
        <f t="shared" si="616"/>
        <v>0</v>
      </c>
      <c r="K429" s="291">
        <f t="shared" si="616"/>
        <v>0</v>
      </c>
      <c r="L429" s="291">
        <f t="shared" si="616"/>
        <v>0</v>
      </c>
      <c r="M429" s="291">
        <f t="shared" si="616"/>
        <v>0</v>
      </c>
      <c r="N429" s="291">
        <f t="shared" si="616"/>
        <v>0</v>
      </c>
      <c r="O429" s="291">
        <f t="shared" si="616"/>
        <v>0</v>
      </c>
      <c r="P429" s="291">
        <f t="shared" si="616"/>
        <v>0</v>
      </c>
      <c r="Q429" s="291">
        <f t="shared" si="616"/>
        <v>0</v>
      </c>
      <c r="R429" s="291">
        <f t="shared" si="616"/>
        <v>0</v>
      </c>
      <c r="S429" s="291" t="str">
        <f t="shared" si="616"/>
        <v/>
      </c>
      <c r="T429" s="291" t="str">
        <f t="shared" si="616"/>
        <v/>
      </c>
      <c r="U429" s="291" t="str">
        <f t="shared" si="616"/>
        <v/>
      </c>
      <c r="V429" s="291" t="str">
        <f t="shared" si="616"/>
        <v/>
      </c>
      <c r="W429" s="291" t="str">
        <f t="shared" si="616"/>
        <v/>
      </c>
      <c r="X429" s="291" t="str">
        <f t="shared" si="616"/>
        <v/>
      </c>
      <c r="Y429" s="291" t="str">
        <f t="shared" si="616"/>
        <v/>
      </c>
      <c r="Z429" s="291" t="str">
        <f t="shared" si="616"/>
        <v/>
      </c>
      <c r="AA429" s="291" t="str">
        <f t="shared" si="616"/>
        <v/>
      </c>
      <c r="AB429" s="291" t="str">
        <f t="shared" si="616"/>
        <v/>
      </c>
      <c r="AC429" s="291" t="str">
        <f t="shared" si="616"/>
        <v/>
      </c>
      <c r="AD429" s="291" t="str">
        <f t="shared" si="616"/>
        <v/>
      </c>
      <c r="AE429" s="291" t="str">
        <f t="shared" si="616"/>
        <v/>
      </c>
      <c r="AF429" s="291" t="str">
        <f t="shared" si="616"/>
        <v/>
      </c>
      <c r="AG429" s="291" t="str">
        <f t="shared" si="616"/>
        <v/>
      </c>
    </row>
    <row r="430" spans="1:40">
      <c r="A430" s="110">
        <v>5</v>
      </c>
      <c r="B430" s="24" t="s">
        <v>305</v>
      </c>
      <c r="C430" s="87" t="s">
        <v>1</v>
      </c>
      <c r="D430" s="291">
        <f t="shared" ref="D430:AG430" si="617">IF(G$79="","",IF(D$424="Faza oper.",D$185,0))</f>
        <v>0</v>
      </c>
      <c r="E430" s="291">
        <f t="shared" si="617"/>
        <v>0</v>
      </c>
      <c r="F430" s="291">
        <f t="shared" si="617"/>
        <v>0</v>
      </c>
      <c r="G430" s="291">
        <f t="shared" si="617"/>
        <v>0</v>
      </c>
      <c r="H430" s="291">
        <f t="shared" si="617"/>
        <v>0</v>
      </c>
      <c r="I430" s="291">
        <f t="shared" si="617"/>
        <v>0</v>
      </c>
      <c r="J430" s="291">
        <f t="shared" si="617"/>
        <v>0</v>
      </c>
      <c r="K430" s="291">
        <f t="shared" si="617"/>
        <v>0</v>
      </c>
      <c r="L430" s="291">
        <f t="shared" si="617"/>
        <v>0</v>
      </c>
      <c r="M430" s="291">
        <f t="shared" si="617"/>
        <v>0</v>
      </c>
      <c r="N430" s="291">
        <f t="shared" si="617"/>
        <v>0</v>
      </c>
      <c r="O430" s="291">
        <f t="shared" si="617"/>
        <v>0</v>
      </c>
      <c r="P430" s="291">
        <f t="shared" si="617"/>
        <v>0</v>
      </c>
      <c r="Q430" s="291">
        <f t="shared" si="617"/>
        <v>0</v>
      </c>
      <c r="R430" s="291">
        <f t="shared" si="617"/>
        <v>0</v>
      </c>
      <c r="S430" s="291" t="str">
        <f t="shared" si="617"/>
        <v/>
      </c>
      <c r="T430" s="291" t="str">
        <f t="shared" si="617"/>
        <v/>
      </c>
      <c r="U430" s="291" t="str">
        <f t="shared" si="617"/>
        <v/>
      </c>
      <c r="V430" s="291" t="str">
        <f t="shared" si="617"/>
        <v/>
      </c>
      <c r="W430" s="291" t="str">
        <f t="shared" si="617"/>
        <v/>
      </c>
      <c r="X430" s="291" t="str">
        <f t="shared" si="617"/>
        <v/>
      </c>
      <c r="Y430" s="291" t="str">
        <f t="shared" si="617"/>
        <v/>
      </c>
      <c r="Z430" s="291" t="str">
        <f t="shared" si="617"/>
        <v/>
      </c>
      <c r="AA430" s="291" t="str">
        <f t="shared" si="617"/>
        <v/>
      </c>
      <c r="AB430" s="291" t="str">
        <f t="shared" si="617"/>
        <v/>
      </c>
      <c r="AC430" s="291" t="str">
        <f t="shared" si="617"/>
        <v/>
      </c>
      <c r="AD430" s="291" t="str">
        <f t="shared" si="617"/>
        <v/>
      </c>
      <c r="AE430" s="291" t="str">
        <f t="shared" si="617"/>
        <v/>
      </c>
      <c r="AF430" s="291" t="str">
        <f t="shared" si="617"/>
        <v/>
      </c>
      <c r="AG430" s="291" t="str">
        <f t="shared" si="617"/>
        <v/>
      </c>
    </row>
    <row r="431" spans="1:40">
      <c r="A431" s="110">
        <v>6</v>
      </c>
      <c r="B431" s="24" t="s">
        <v>301</v>
      </c>
      <c r="C431" s="87" t="s">
        <v>1</v>
      </c>
      <c r="D431" s="291">
        <f>IF(G$79="","",IF(D$181="",0,D$181))</f>
        <v>0</v>
      </c>
      <c r="E431" s="291">
        <f t="shared" ref="E431:AG431" si="618">IF(H$79="","",IF(E$181="",0,E$181))</f>
        <v>0</v>
      </c>
      <c r="F431" s="291">
        <f t="shared" si="618"/>
        <v>0</v>
      </c>
      <c r="G431" s="291">
        <f t="shared" si="618"/>
        <v>0</v>
      </c>
      <c r="H431" s="291">
        <f t="shared" si="618"/>
        <v>0</v>
      </c>
      <c r="I431" s="291">
        <f t="shared" si="618"/>
        <v>0</v>
      </c>
      <c r="J431" s="291">
        <f t="shared" si="618"/>
        <v>0</v>
      </c>
      <c r="K431" s="291">
        <f t="shared" si="618"/>
        <v>0</v>
      </c>
      <c r="L431" s="291">
        <f t="shared" si="618"/>
        <v>0</v>
      </c>
      <c r="M431" s="291">
        <f t="shared" si="618"/>
        <v>0</v>
      </c>
      <c r="N431" s="291">
        <f t="shared" si="618"/>
        <v>0</v>
      </c>
      <c r="O431" s="291">
        <f t="shared" si="618"/>
        <v>0</v>
      </c>
      <c r="P431" s="291">
        <f t="shared" si="618"/>
        <v>0</v>
      </c>
      <c r="Q431" s="291">
        <f t="shared" si="618"/>
        <v>0</v>
      </c>
      <c r="R431" s="291">
        <f t="shared" si="618"/>
        <v>0</v>
      </c>
      <c r="S431" s="291" t="str">
        <f t="shared" si="618"/>
        <v/>
      </c>
      <c r="T431" s="291" t="str">
        <f t="shared" si="618"/>
        <v/>
      </c>
      <c r="U431" s="291" t="str">
        <f t="shared" si="618"/>
        <v/>
      </c>
      <c r="V431" s="291" t="str">
        <f t="shared" si="618"/>
        <v/>
      </c>
      <c r="W431" s="291" t="str">
        <f t="shared" si="618"/>
        <v/>
      </c>
      <c r="X431" s="291" t="str">
        <f t="shared" si="618"/>
        <v/>
      </c>
      <c r="Y431" s="291" t="str">
        <f t="shared" si="618"/>
        <v/>
      </c>
      <c r="Z431" s="291" t="str">
        <f t="shared" si="618"/>
        <v/>
      </c>
      <c r="AA431" s="291" t="str">
        <f t="shared" si="618"/>
        <v/>
      </c>
      <c r="AB431" s="291" t="str">
        <f t="shared" si="618"/>
        <v/>
      </c>
      <c r="AC431" s="291" t="str">
        <f t="shared" si="618"/>
        <v/>
      </c>
      <c r="AD431" s="291" t="str">
        <f t="shared" si="618"/>
        <v/>
      </c>
      <c r="AE431" s="291" t="str">
        <f t="shared" si="618"/>
        <v/>
      </c>
      <c r="AF431" s="291" t="str">
        <f t="shared" si="618"/>
        <v/>
      </c>
      <c r="AG431" s="291" t="str">
        <f t="shared" si="618"/>
        <v/>
      </c>
    </row>
    <row r="432" spans="1:40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t="shared" ref="E432:AG432" si="619">IF(H$79="","",E$195)</f>
        <v/>
      </c>
      <c r="F432" s="291" t="str">
        <f t="shared" si="619"/>
        <v/>
      </c>
      <c r="G432" s="291" t="str">
        <f t="shared" si="619"/>
        <v/>
      </c>
      <c r="H432" s="291" t="str">
        <f t="shared" si="619"/>
        <v/>
      </c>
      <c r="I432" s="291" t="str">
        <f t="shared" si="619"/>
        <v/>
      </c>
      <c r="J432" s="291" t="str">
        <f t="shared" si="619"/>
        <v/>
      </c>
      <c r="K432" s="291" t="str">
        <f t="shared" si="619"/>
        <v/>
      </c>
      <c r="L432" s="291" t="str">
        <f t="shared" si="619"/>
        <v/>
      </c>
      <c r="M432" s="291" t="str">
        <f t="shared" si="619"/>
        <v/>
      </c>
      <c r="N432" s="291" t="str">
        <f t="shared" si="619"/>
        <v/>
      </c>
      <c r="O432" s="291" t="str">
        <f t="shared" si="619"/>
        <v/>
      </c>
      <c r="P432" s="291" t="str">
        <f t="shared" si="619"/>
        <v/>
      </c>
      <c r="Q432" s="291" t="str">
        <f t="shared" si="619"/>
        <v/>
      </c>
      <c r="R432" s="291" t="str">
        <f t="shared" si="619"/>
        <v/>
      </c>
      <c r="S432" s="291" t="str">
        <f t="shared" si="619"/>
        <v/>
      </c>
      <c r="T432" s="291" t="str">
        <f t="shared" si="619"/>
        <v/>
      </c>
      <c r="U432" s="291" t="str">
        <f t="shared" si="619"/>
        <v/>
      </c>
      <c r="V432" s="291" t="str">
        <f t="shared" si="619"/>
        <v/>
      </c>
      <c r="W432" s="291" t="str">
        <f t="shared" si="619"/>
        <v/>
      </c>
      <c r="X432" s="291" t="str">
        <f t="shared" si="619"/>
        <v/>
      </c>
      <c r="Y432" s="291" t="str">
        <f t="shared" si="619"/>
        <v/>
      </c>
      <c r="Z432" s="291" t="str">
        <f t="shared" si="619"/>
        <v/>
      </c>
      <c r="AA432" s="291" t="str">
        <f t="shared" si="619"/>
        <v/>
      </c>
      <c r="AB432" s="291" t="str">
        <f t="shared" si="619"/>
        <v/>
      </c>
      <c r="AC432" s="291" t="str">
        <f t="shared" si="619"/>
        <v/>
      </c>
      <c r="AD432" s="291" t="str">
        <f t="shared" si="619"/>
        <v/>
      </c>
      <c r="AE432" s="291" t="str">
        <f t="shared" si="619"/>
        <v/>
      </c>
      <c r="AF432" s="291" t="str">
        <f t="shared" si="619"/>
        <v/>
      </c>
      <c r="AG432" s="291" t="str">
        <f t="shared" si="619"/>
        <v/>
      </c>
    </row>
    <row r="433" spans="1:40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t="shared" ref="E433:AG433" si="620">IF(H$79="","",E$194)</f>
        <v/>
      </c>
      <c r="F433" s="291" t="str">
        <f t="shared" si="620"/>
        <v/>
      </c>
      <c r="G433" s="291" t="str">
        <f t="shared" si="620"/>
        <v/>
      </c>
      <c r="H433" s="291" t="str">
        <f t="shared" si="620"/>
        <v/>
      </c>
      <c r="I433" s="291" t="str">
        <f t="shared" si="620"/>
        <v/>
      </c>
      <c r="J433" s="291" t="str">
        <f t="shared" si="620"/>
        <v/>
      </c>
      <c r="K433" s="291" t="str">
        <f t="shared" si="620"/>
        <v/>
      </c>
      <c r="L433" s="291" t="str">
        <f t="shared" si="620"/>
        <v/>
      </c>
      <c r="M433" s="291" t="str">
        <f t="shared" si="620"/>
        <v/>
      </c>
      <c r="N433" s="291" t="str">
        <f t="shared" si="620"/>
        <v/>
      </c>
      <c r="O433" s="291" t="str">
        <f t="shared" si="620"/>
        <v/>
      </c>
      <c r="P433" s="291" t="str">
        <f t="shared" si="620"/>
        <v/>
      </c>
      <c r="Q433" s="291" t="str">
        <f t="shared" si="620"/>
        <v/>
      </c>
      <c r="R433" s="291" t="str">
        <f t="shared" si="620"/>
        <v/>
      </c>
      <c r="S433" s="291" t="str">
        <f t="shared" si="620"/>
        <v/>
      </c>
      <c r="T433" s="291" t="str">
        <f t="shared" si="620"/>
        <v/>
      </c>
      <c r="U433" s="291" t="str">
        <f t="shared" si="620"/>
        <v/>
      </c>
      <c r="V433" s="291" t="str">
        <f t="shared" si="620"/>
        <v/>
      </c>
      <c r="W433" s="291" t="str">
        <f t="shared" si="620"/>
        <v/>
      </c>
      <c r="X433" s="291" t="str">
        <f t="shared" si="620"/>
        <v/>
      </c>
      <c r="Y433" s="291" t="str">
        <f t="shared" si="620"/>
        <v/>
      </c>
      <c r="Z433" s="291" t="str">
        <f t="shared" si="620"/>
        <v/>
      </c>
      <c r="AA433" s="291" t="str">
        <f t="shared" si="620"/>
        <v/>
      </c>
      <c r="AB433" s="291" t="str">
        <f t="shared" si="620"/>
        <v/>
      </c>
      <c r="AC433" s="291" t="str">
        <f t="shared" si="620"/>
        <v/>
      </c>
      <c r="AD433" s="291" t="str">
        <f t="shared" si="620"/>
        <v/>
      </c>
      <c r="AE433" s="291" t="str">
        <f t="shared" si="620"/>
        <v/>
      </c>
      <c r="AF433" s="291" t="str">
        <f t="shared" si="620"/>
        <v/>
      </c>
      <c r="AG433" s="291" t="str">
        <f t="shared" si="620"/>
        <v/>
      </c>
    </row>
    <row r="434" spans="1:40">
      <c r="A434" s="123">
        <v>9</v>
      </c>
      <c r="B434" s="27" t="s">
        <v>307</v>
      </c>
      <c r="C434" s="124" t="s">
        <v>1</v>
      </c>
      <c r="D434" s="288">
        <f t="shared" ref="D434:AG434" si="621">IF(G$79="","",IF(D$181="",0,(1-$D$421)*D$181))</f>
        <v>0</v>
      </c>
      <c r="E434" s="288">
        <f t="shared" si="621"/>
        <v>0</v>
      </c>
      <c r="F434" s="288">
        <f t="shared" si="621"/>
        <v>0</v>
      </c>
      <c r="G434" s="288">
        <f t="shared" si="621"/>
        <v>0</v>
      </c>
      <c r="H434" s="288">
        <f t="shared" si="621"/>
        <v>0</v>
      </c>
      <c r="I434" s="288">
        <f t="shared" si="621"/>
        <v>0</v>
      </c>
      <c r="J434" s="288">
        <f t="shared" si="621"/>
        <v>0</v>
      </c>
      <c r="K434" s="288">
        <f t="shared" si="621"/>
        <v>0</v>
      </c>
      <c r="L434" s="288">
        <f t="shared" si="621"/>
        <v>0</v>
      </c>
      <c r="M434" s="288">
        <f t="shared" si="621"/>
        <v>0</v>
      </c>
      <c r="N434" s="288">
        <f t="shared" si="621"/>
        <v>0</v>
      </c>
      <c r="O434" s="288">
        <f t="shared" si="621"/>
        <v>0</v>
      </c>
      <c r="P434" s="288">
        <f t="shared" si="621"/>
        <v>0</v>
      </c>
      <c r="Q434" s="288">
        <f t="shared" si="621"/>
        <v>0</v>
      </c>
      <c r="R434" s="288">
        <f t="shared" si="621"/>
        <v>0</v>
      </c>
      <c r="S434" s="288" t="str">
        <f t="shared" si="621"/>
        <v/>
      </c>
      <c r="T434" s="288" t="str">
        <f t="shared" si="621"/>
        <v/>
      </c>
      <c r="U434" s="288" t="str">
        <f t="shared" si="621"/>
        <v/>
      </c>
      <c r="V434" s="288" t="str">
        <f t="shared" si="621"/>
        <v/>
      </c>
      <c r="W434" s="288" t="str">
        <f t="shared" si="621"/>
        <v/>
      </c>
      <c r="X434" s="288" t="str">
        <f t="shared" si="621"/>
        <v/>
      </c>
      <c r="Y434" s="288" t="str">
        <f t="shared" si="621"/>
        <v/>
      </c>
      <c r="Z434" s="288" t="str">
        <f t="shared" si="621"/>
        <v/>
      </c>
      <c r="AA434" s="288" t="str">
        <f t="shared" si="621"/>
        <v/>
      </c>
      <c r="AB434" s="288" t="str">
        <f t="shared" si="621"/>
        <v/>
      </c>
      <c r="AC434" s="288" t="str">
        <f t="shared" si="621"/>
        <v/>
      </c>
      <c r="AD434" s="288" t="str">
        <f t="shared" si="621"/>
        <v/>
      </c>
      <c r="AE434" s="288" t="str">
        <f t="shared" si="621"/>
        <v/>
      </c>
      <c r="AF434" s="288" t="str">
        <f t="shared" si="621"/>
        <v/>
      </c>
      <c r="AG434" s="288" t="str">
        <f t="shared" si="621"/>
        <v/>
      </c>
    </row>
    <row r="435" spans="1:40" s="308" customFormat="1" ht="22.5">
      <c r="A435" s="302">
        <v>10</v>
      </c>
      <c r="B435" s="303" t="s">
        <v>308</v>
      </c>
      <c r="C435" s="304" t="s">
        <v>1</v>
      </c>
      <c r="D435" s="305">
        <f>IF(G$79="","",SUM(D$426:D$427)-SUM(D$428:D$431))</f>
        <v>0</v>
      </c>
      <c r="E435" s="305">
        <f t="shared" ref="E435:AG435" si="622">IF(H$79="","",SUM(E426:E427)-SUM(E428:E431))</f>
        <v>0</v>
      </c>
      <c r="F435" s="305">
        <f t="shared" si="622"/>
        <v>0</v>
      </c>
      <c r="G435" s="305">
        <f t="shared" si="622"/>
        <v>0</v>
      </c>
      <c r="H435" s="305">
        <f t="shared" si="622"/>
        <v>0</v>
      </c>
      <c r="I435" s="305">
        <f t="shared" si="622"/>
        <v>0</v>
      </c>
      <c r="J435" s="305">
        <f t="shared" si="622"/>
        <v>0</v>
      </c>
      <c r="K435" s="305">
        <f t="shared" si="622"/>
        <v>0</v>
      </c>
      <c r="L435" s="305">
        <f t="shared" si="622"/>
        <v>0</v>
      </c>
      <c r="M435" s="305">
        <f t="shared" si="622"/>
        <v>0</v>
      </c>
      <c r="N435" s="305">
        <f t="shared" si="622"/>
        <v>0</v>
      </c>
      <c r="O435" s="305">
        <f t="shared" si="622"/>
        <v>0</v>
      </c>
      <c r="P435" s="305">
        <f t="shared" si="622"/>
        <v>0</v>
      </c>
      <c r="Q435" s="305">
        <f t="shared" si="622"/>
        <v>0</v>
      </c>
      <c r="R435" s="305">
        <f t="shared" si="622"/>
        <v>0</v>
      </c>
      <c r="S435" s="305" t="str">
        <f t="shared" si="622"/>
        <v/>
      </c>
      <c r="T435" s="305" t="str">
        <f t="shared" si="622"/>
        <v/>
      </c>
      <c r="U435" s="305" t="str">
        <f t="shared" si="622"/>
        <v/>
      </c>
      <c r="V435" s="305" t="str">
        <f t="shared" si="622"/>
        <v/>
      </c>
      <c r="W435" s="305" t="str">
        <f t="shared" si="622"/>
        <v/>
      </c>
      <c r="X435" s="305" t="str">
        <f t="shared" si="622"/>
        <v/>
      </c>
      <c r="Y435" s="305" t="str">
        <f t="shared" si="622"/>
        <v/>
      </c>
      <c r="Z435" s="305" t="str">
        <f t="shared" si="622"/>
        <v/>
      </c>
      <c r="AA435" s="305" t="str">
        <f t="shared" si="622"/>
        <v/>
      </c>
      <c r="AB435" s="305" t="str">
        <f t="shared" si="622"/>
        <v/>
      </c>
      <c r="AC435" s="305" t="str">
        <f t="shared" si="622"/>
        <v/>
      </c>
      <c r="AD435" s="305" t="str">
        <f t="shared" si="622"/>
        <v/>
      </c>
      <c r="AE435" s="305" t="str">
        <f t="shared" si="622"/>
        <v/>
      </c>
      <c r="AF435" s="305" t="str">
        <f t="shared" si="622"/>
        <v/>
      </c>
      <c r="AG435" s="305" t="str">
        <f t="shared" si="622"/>
        <v/>
      </c>
      <c r="AH435" s="306"/>
      <c r="AI435" s="306"/>
      <c r="AJ435" s="307"/>
      <c r="AN435" s="309"/>
    </row>
    <row r="436" spans="1:40" s="308" customFormat="1" ht="22.5">
      <c r="A436" s="157">
        <v>11</v>
      </c>
      <c r="B436" s="310" t="s">
        <v>311</v>
      </c>
      <c r="C436" s="311" t="s">
        <v>1</v>
      </c>
      <c r="D436" s="312">
        <f t="shared" ref="D436:AG436" si="623">IF(G$79="","",SUM(D$426:D$427)-SUM(D$428:D$430)-SUM(D$432:D$434))</f>
        <v>0</v>
      </c>
      <c r="E436" s="312">
        <f t="shared" si="623"/>
        <v>0</v>
      </c>
      <c r="F436" s="312">
        <f t="shared" si="623"/>
        <v>0</v>
      </c>
      <c r="G436" s="312">
        <f t="shared" si="623"/>
        <v>0</v>
      </c>
      <c r="H436" s="312">
        <f t="shared" si="623"/>
        <v>0</v>
      </c>
      <c r="I436" s="312">
        <f t="shared" si="623"/>
        <v>0</v>
      </c>
      <c r="J436" s="312">
        <f t="shared" si="623"/>
        <v>0</v>
      </c>
      <c r="K436" s="312">
        <f t="shared" si="623"/>
        <v>0</v>
      </c>
      <c r="L436" s="312">
        <f t="shared" si="623"/>
        <v>0</v>
      </c>
      <c r="M436" s="312">
        <f t="shared" si="623"/>
        <v>0</v>
      </c>
      <c r="N436" s="312">
        <f t="shared" si="623"/>
        <v>0</v>
      </c>
      <c r="O436" s="312">
        <f t="shared" si="623"/>
        <v>0</v>
      </c>
      <c r="P436" s="312">
        <f t="shared" si="623"/>
        <v>0</v>
      </c>
      <c r="Q436" s="312">
        <f t="shared" si="623"/>
        <v>0</v>
      </c>
      <c r="R436" s="312">
        <f t="shared" si="623"/>
        <v>0</v>
      </c>
      <c r="S436" s="312" t="str">
        <f t="shared" si="623"/>
        <v/>
      </c>
      <c r="T436" s="312" t="str">
        <f t="shared" si="623"/>
        <v/>
      </c>
      <c r="U436" s="312" t="str">
        <f t="shared" si="623"/>
        <v/>
      </c>
      <c r="V436" s="312" t="str">
        <f t="shared" si="623"/>
        <v/>
      </c>
      <c r="W436" s="312" t="str">
        <f t="shared" si="623"/>
        <v/>
      </c>
      <c r="X436" s="312" t="str">
        <f t="shared" si="623"/>
        <v/>
      </c>
      <c r="Y436" s="312" t="str">
        <f t="shared" si="623"/>
        <v/>
      </c>
      <c r="Z436" s="312" t="str">
        <f t="shared" si="623"/>
        <v/>
      </c>
      <c r="AA436" s="312" t="str">
        <f t="shared" si="623"/>
        <v/>
      </c>
      <c r="AB436" s="312" t="str">
        <f t="shared" si="623"/>
        <v/>
      </c>
      <c r="AC436" s="312" t="str">
        <f t="shared" si="623"/>
        <v/>
      </c>
      <c r="AD436" s="312" t="str">
        <f t="shared" si="623"/>
        <v/>
      </c>
      <c r="AE436" s="312" t="str">
        <f t="shared" si="623"/>
        <v/>
      </c>
      <c r="AF436" s="312" t="str">
        <f t="shared" si="623"/>
        <v/>
      </c>
      <c r="AG436" s="312" t="str">
        <f t="shared" si="623"/>
        <v/>
      </c>
      <c r="AH436" s="306"/>
      <c r="AI436" s="306"/>
      <c r="AJ436" s="307"/>
      <c r="AN436" s="309"/>
    </row>
    <row r="437" spans="1:40" s="54" customFormat="1">
      <c r="A437" s="159">
        <v>10</v>
      </c>
      <c r="B437" s="299" t="s">
        <v>309</v>
      </c>
      <c r="C437" s="300" t="s">
        <v>1</v>
      </c>
      <c r="D437" s="301">
        <f t="shared" ref="D437:M438" si="624">IF(G$79="","",D435*D$72)</f>
        <v>0</v>
      </c>
      <c r="E437" s="301">
        <f t="shared" si="624"/>
        <v>0</v>
      </c>
      <c r="F437" s="301">
        <f t="shared" si="624"/>
        <v>0</v>
      </c>
      <c r="G437" s="301">
        <f t="shared" si="624"/>
        <v>0</v>
      </c>
      <c r="H437" s="301">
        <f t="shared" si="624"/>
        <v>0</v>
      </c>
      <c r="I437" s="301">
        <f t="shared" si="624"/>
        <v>0</v>
      </c>
      <c r="J437" s="301">
        <f t="shared" si="624"/>
        <v>0</v>
      </c>
      <c r="K437" s="301">
        <f t="shared" si="624"/>
        <v>0</v>
      </c>
      <c r="L437" s="301">
        <f t="shared" si="624"/>
        <v>0</v>
      </c>
      <c r="M437" s="301">
        <f t="shared" si="624"/>
        <v>0</v>
      </c>
      <c r="N437" s="301">
        <f t="shared" ref="N437:W438" si="625">IF(Q$79="","",N435*N$72)</f>
        <v>0</v>
      </c>
      <c r="O437" s="301">
        <f t="shared" si="625"/>
        <v>0</v>
      </c>
      <c r="P437" s="301">
        <f t="shared" si="625"/>
        <v>0</v>
      </c>
      <c r="Q437" s="301">
        <f t="shared" si="625"/>
        <v>0</v>
      </c>
      <c r="R437" s="301">
        <f t="shared" si="625"/>
        <v>0</v>
      </c>
      <c r="S437" s="301" t="str">
        <f t="shared" si="625"/>
        <v/>
      </c>
      <c r="T437" s="301" t="str">
        <f t="shared" si="625"/>
        <v/>
      </c>
      <c r="U437" s="301" t="str">
        <f t="shared" si="625"/>
        <v/>
      </c>
      <c r="V437" s="301" t="str">
        <f t="shared" si="625"/>
        <v/>
      </c>
      <c r="W437" s="301" t="str">
        <f t="shared" si="625"/>
        <v/>
      </c>
      <c r="X437" s="301" t="str">
        <f t="shared" ref="X437:AG438" si="626">IF(AA$79="","",X435*X$72)</f>
        <v/>
      </c>
      <c r="Y437" s="301" t="str">
        <f t="shared" si="626"/>
        <v/>
      </c>
      <c r="Z437" s="301" t="str">
        <f t="shared" si="626"/>
        <v/>
      </c>
      <c r="AA437" s="301" t="str">
        <f t="shared" si="626"/>
        <v/>
      </c>
      <c r="AB437" s="301" t="str">
        <f t="shared" si="626"/>
        <v/>
      </c>
      <c r="AC437" s="301" t="str">
        <f t="shared" si="626"/>
        <v/>
      </c>
      <c r="AD437" s="301" t="str">
        <f t="shared" si="626"/>
        <v/>
      </c>
      <c r="AE437" s="301" t="str">
        <f t="shared" si="626"/>
        <v/>
      </c>
      <c r="AF437" s="301" t="str">
        <f t="shared" si="626"/>
        <v/>
      </c>
      <c r="AG437" s="301" t="str">
        <f t="shared" si="626"/>
        <v/>
      </c>
      <c r="AH437" s="296"/>
      <c r="AI437" s="296"/>
      <c r="AJ437" s="297"/>
      <c r="AN437" s="298"/>
    </row>
    <row r="438" spans="1:40" s="54" customFormat="1">
      <c r="A438" s="372">
        <v>11</v>
      </c>
      <c r="B438" s="422" t="s">
        <v>310</v>
      </c>
      <c r="C438" s="423" t="s">
        <v>1</v>
      </c>
      <c r="D438" s="424">
        <f t="shared" si="624"/>
        <v>0</v>
      </c>
      <c r="E438" s="424">
        <f t="shared" si="624"/>
        <v>0</v>
      </c>
      <c r="F438" s="424">
        <f t="shared" si="624"/>
        <v>0</v>
      </c>
      <c r="G438" s="424">
        <f t="shared" si="624"/>
        <v>0</v>
      </c>
      <c r="H438" s="424">
        <f t="shared" si="624"/>
        <v>0</v>
      </c>
      <c r="I438" s="424">
        <f t="shared" si="624"/>
        <v>0</v>
      </c>
      <c r="J438" s="424">
        <f t="shared" si="624"/>
        <v>0</v>
      </c>
      <c r="K438" s="424">
        <f t="shared" si="624"/>
        <v>0</v>
      </c>
      <c r="L438" s="424">
        <f t="shared" si="624"/>
        <v>0</v>
      </c>
      <c r="M438" s="424">
        <f t="shared" si="624"/>
        <v>0</v>
      </c>
      <c r="N438" s="424">
        <f t="shared" si="625"/>
        <v>0</v>
      </c>
      <c r="O438" s="424">
        <f t="shared" si="625"/>
        <v>0</v>
      </c>
      <c r="P438" s="424">
        <f t="shared" si="625"/>
        <v>0</v>
      </c>
      <c r="Q438" s="424">
        <f t="shared" si="625"/>
        <v>0</v>
      </c>
      <c r="R438" s="424">
        <f t="shared" si="625"/>
        <v>0</v>
      </c>
      <c r="S438" s="424" t="str">
        <f t="shared" si="625"/>
        <v/>
      </c>
      <c r="T438" s="424" t="str">
        <f t="shared" si="625"/>
        <v/>
      </c>
      <c r="U438" s="424" t="str">
        <f t="shared" si="625"/>
        <v/>
      </c>
      <c r="V438" s="424" t="str">
        <f t="shared" si="625"/>
        <v/>
      </c>
      <c r="W438" s="424" t="str">
        <f t="shared" si="625"/>
        <v/>
      </c>
      <c r="X438" s="424" t="str">
        <f t="shared" si="626"/>
        <v/>
      </c>
      <c r="Y438" s="424" t="str">
        <f t="shared" si="626"/>
        <v/>
      </c>
      <c r="Z438" s="424" t="str">
        <f t="shared" si="626"/>
        <v/>
      </c>
      <c r="AA438" s="424" t="str">
        <f t="shared" si="626"/>
        <v/>
      </c>
      <c r="AB438" s="424" t="str">
        <f t="shared" si="626"/>
        <v/>
      </c>
      <c r="AC438" s="424" t="str">
        <f t="shared" si="626"/>
        <v/>
      </c>
      <c r="AD438" s="424" t="str">
        <f t="shared" si="626"/>
        <v/>
      </c>
      <c r="AE438" s="424" t="str">
        <f t="shared" si="626"/>
        <v/>
      </c>
      <c r="AF438" s="424" t="str">
        <f t="shared" si="626"/>
        <v/>
      </c>
      <c r="AG438" s="424" t="str">
        <f t="shared" si="626"/>
        <v/>
      </c>
      <c r="AH438" s="296"/>
      <c r="AI438" s="296"/>
      <c r="AJ438" s="297"/>
      <c r="AN438" s="298"/>
    </row>
    <row r="439" spans="1:40" s="396" customFormat="1" ht="19.5" customHeight="1">
      <c r="A439" s="395"/>
      <c r="B439" s="396" t="s">
        <v>297</v>
      </c>
    </row>
    <row r="440" spans="1:40">
      <c r="A440" s="418" t="s">
        <v>10</v>
      </c>
      <c r="B440" s="419" t="s">
        <v>278</v>
      </c>
      <c r="C440" s="348" t="s">
        <v>0</v>
      </c>
      <c r="D440" s="420" t="s">
        <v>261</v>
      </c>
    </row>
    <row r="441" spans="1:40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40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0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0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0" ht="24" customHeight="1">
      <c r="A445" s="159">
        <v>5</v>
      </c>
      <c r="B445" s="299" t="s">
        <v>320</v>
      </c>
      <c r="C445" s="300" t="s">
        <v>80</v>
      </c>
      <c r="D445" s="425" t="str">
        <f>IF($D$441&lt;0,"Tak",IF($D$13="Tak", "Projekt objęty pomocą publiczną","Nie"))</f>
        <v>Nie</v>
      </c>
    </row>
    <row r="446" spans="1:40" s="374" customFormat="1" ht="24" customHeight="1">
      <c r="A446" s="373" t="s">
        <v>313</v>
      </c>
      <c r="B446" s="374" t="s">
        <v>314</v>
      </c>
      <c r="H446" s="400"/>
    </row>
    <row r="447" spans="1:40" s="396" customFormat="1" ht="19.5" customHeight="1">
      <c r="A447" s="395"/>
      <c r="B447" s="396" t="s">
        <v>315</v>
      </c>
    </row>
    <row r="448" spans="1:40" s="8" customFormat="1">
      <c r="A448" s="640" t="s">
        <v>10</v>
      </c>
      <c r="B448" s="642" t="s">
        <v>2</v>
      </c>
      <c r="C448" s="644" t="s">
        <v>0</v>
      </c>
      <c r="D448" s="385" t="str">
        <f t="shared" ref="D448" si="627">IF(G$79="","",G$79)</f>
        <v>Faza oper.</v>
      </c>
      <c r="E448" s="385" t="str">
        <f t="shared" ref="E448" si="628">IF(H$79="","",H$79)</f>
        <v>Faza oper.</v>
      </c>
      <c r="F448" s="385" t="str">
        <f t="shared" ref="F448" si="629">IF(I$79="","",I$79)</f>
        <v>Faza oper.</v>
      </c>
      <c r="G448" s="385" t="str">
        <f t="shared" ref="G448" si="630">IF(J$79="","",J$79)</f>
        <v>Faza oper.</v>
      </c>
      <c r="H448" s="385" t="str">
        <f t="shared" ref="H448" si="631">IF(K$79="","",K$79)</f>
        <v>Faza oper.</v>
      </c>
      <c r="I448" s="385" t="str">
        <f t="shared" ref="I448" si="632">IF(L$79="","",L$79)</f>
        <v>Faza oper.</v>
      </c>
      <c r="J448" s="385" t="str">
        <f t="shared" ref="J448" si="633">IF(M$79="","",M$79)</f>
        <v>Faza oper.</v>
      </c>
      <c r="K448" s="385" t="str">
        <f t="shared" ref="K448" si="634">IF(N$79="","",N$79)</f>
        <v>Faza oper.</v>
      </c>
      <c r="L448" s="385" t="str">
        <f t="shared" ref="L448" si="635">IF(O$79="","",O$79)</f>
        <v>Faza oper.</v>
      </c>
      <c r="M448" s="385" t="str">
        <f t="shared" ref="M448" si="636">IF(P$79="","",P$79)</f>
        <v>Faza oper.</v>
      </c>
      <c r="N448" s="385" t="str">
        <f t="shared" ref="N448" si="637">IF(Q$79="","",Q$79)</f>
        <v>Faza oper.</v>
      </c>
      <c r="O448" s="385" t="str">
        <f t="shared" ref="O448" si="638">IF(R$79="","",R$79)</f>
        <v>Faza oper.</v>
      </c>
      <c r="P448" s="385" t="str">
        <f t="shared" ref="P448" si="639">IF(S$79="","",S$79)</f>
        <v>Faza oper.</v>
      </c>
      <c r="Q448" s="385" t="str">
        <f t="shared" ref="Q448" si="640">IF(T$79="","",T$79)</f>
        <v>Faza oper.</v>
      </c>
      <c r="R448" s="385" t="str">
        <f t="shared" ref="R448" si="641">IF(U$79="","",U$79)</f>
        <v>Faza oper.</v>
      </c>
      <c r="S448" s="385" t="str">
        <f t="shared" ref="S448" si="642">IF(V$79="","",V$79)</f>
        <v/>
      </c>
      <c r="T448" s="385" t="str">
        <f t="shared" ref="T448" si="643">IF(W$79="","",W$79)</f>
        <v/>
      </c>
      <c r="U448" s="385" t="str">
        <f t="shared" ref="U448" si="644">IF(X$79="","",X$79)</f>
        <v/>
      </c>
      <c r="V448" s="385" t="str">
        <f t="shared" ref="V448" si="645">IF(Y$79="","",Y$79)</f>
        <v/>
      </c>
      <c r="W448" s="385" t="str">
        <f t="shared" ref="W448" si="646">IF(Z$79="","",Z$79)</f>
        <v/>
      </c>
      <c r="X448" s="385" t="str">
        <f t="shared" ref="X448" si="647">IF(AA$79="","",AA$79)</f>
        <v/>
      </c>
      <c r="Y448" s="385" t="str">
        <f t="shared" ref="Y448" si="648">IF(AB$79="","",AB$79)</f>
        <v/>
      </c>
      <c r="Z448" s="385" t="str">
        <f t="shared" ref="Z448" si="649">IF(AC$79="","",AC$79)</f>
        <v/>
      </c>
      <c r="AA448" s="385" t="str">
        <f t="shared" ref="AA448" si="650">IF(AD$79="","",AD$79)</f>
        <v/>
      </c>
      <c r="AB448" s="385" t="str">
        <f t="shared" ref="AB448" si="651">IF(AE$79="","",AE$79)</f>
        <v/>
      </c>
      <c r="AC448" s="385" t="str">
        <f t="shared" ref="AC448" si="652">IF(AF$79="","",AF$79)</f>
        <v/>
      </c>
      <c r="AD448" s="385" t="str">
        <f t="shared" ref="AD448" si="653">IF(AG$79="","",AG$79)</f>
        <v/>
      </c>
      <c r="AE448" s="385" t="str">
        <f t="shared" ref="AE448" si="654">IF(AH$79="","",AH$79)</f>
        <v/>
      </c>
      <c r="AF448" s="385" t="str">
        <f t="shared" ref="AF448" si="655">IF(AI$79="","",AI$79)</f>
        <v/>
      </c>
      <c r="AG448" s="385" t="str">
        <f t="shared" ref="AG448" si="656">IF(AJ$79="","",AJ$79)</f>
        <v/>
      </c>
    </row>
    <row r="449" spans="1:40" s="8" customFormat="1">
      <c r="A449" s="641"/>
      <c r="B449" s="643"/>
      <c r="C449" s="645"/>
      <c r="D449" s="33">
        <f t="shared" ref="D449" si="657">IF(G$80="","",G$80)</f>
        <v>2016</v>
      </c>
      <c r="E449" s="33">
        <f t="shared" ref="E449" si="658">IF(H$80="","",H$80)</f>
        <v>2017</v>
      </c>
      <c r="F449" s="33">
        <f t="shared" ref="F449" si="659">IF(I$80="","",I$80)</f>
        <v>2018</v>
      </c>
      <c r="G449" s="33">
        <f t="shared" ref="G449" si="660">IF(J$80="","",J$80)</f>
        <v>2019</v>
      </c>
      <c r="H449" s="33">
        <f t="shared" ref="H449" si="661">IF(K$80="","",K$80)</f>
        <v>2020</v>
      </c>
      <c r="I449" s="33">
        <f t="shared" ref="I449" si="662">IF(L$80="","",L$80)</f>
        <v>2021</v>
      </c>
      <c r="J449" s="33">
        <f t="shared" ref="J449" si="663">IF(M$80="","",M$80)</f>
        <v>2022</v>
      </c>
      <c r="K449" s="33">
        <f t="shared" ref="K449" si="664">IF(N$80="","",N$80)</f>
        <v>2023</v>
      </c>
      <c r="L449" s="33">
        <f t="shared" ref="L449" si="665">IF(O$80="","",O$80)</f>
        <v>2024</v>
      </c>
      <c r="M449" s="33">
        <f t="shared" ref="M449" si="666">IF(P$80="","",P$80)</f>
        <v>2025</v>
      </c>
      <c r="N449" s="33">
        <f t="shared" ref="N449" si="667">IF(Q$80="","",Q$80)</f>
        <v>2026</v>
      </c>
      <c r="O449" s="33">
        <f t="shared" ref="O449" si="668">IF(R$80="","",R$80)</f>
        <v>2027</v>
      </c>
      <c r="P449" s="33">
        <f t="shared" ref="P449" si="669">IF(S$80="","",S$80)</f>
        <v>2028</v>
      </c>
      <c r="Q449" s="33">
        <f t="shared" ref="Q449" si="670">IF(T$80="","",T$80)</f>
        <v>2029</v>
      </c>
      <c r="R449" s="33">
        <f t="shared" ref="R449" si="671">IF(U$80="","",U$80)</f>
        <v>2030</v>
      </c>
      <c r="S449" s="33" t="str">
        <f t="shared" ref="S449" si="672">IF(V$80="","",V$80)</f>
        <v/>
      </c>
      <c r="T449" s="33" t="str">
        <f t="shared" ref="T449" si="673">IF(W$80="","",W$80)</f>
        <v/>
      </c>
      <c r="U449" s="33" t="str">
        <f t="shared" ref="U449" si="674">IF(X$80="","",X$80)</f>
        <v/>
      </c>
      <c r="V449" s="33" t="str">
        <f t="shared" ref="V449" si="675">IF(Y$80="","",Y$80)</f>
        <v/>
      </c>
      <c r="W449" s="33" t="str">
        <f t="shared" ref="W449" si="676">IF(Z$80="","",Z$80)</f>
        <v/>
      </c>
      <c r="X449" s="33" t="str">
        <f t="shared" ref="X449" si="677">IF(AA$80="","",AA$80)</f>
        <v/>
      </c>
      <c r="Y449" s="33" t="str">
        <f t="shared" ref="Y449" si="678">IF(AB$80="","",AB$80)</f>
        <v/>
      </c>
      <c r="Z449" s="33" t="str">
        <f t="shared" ref="Z449" si="679">IF(AC$80="","",AC$80)</f>
        <v/>
      </c>
      <c r="AA449" s="33" t="str">
        <f t="shared" ref="AA449" si="680">IF(AD$80="","",AD$80)</f>
        <v/>
      </c>
      <c r="AB449" s="33" t="str">
        <f t="shared" ref="AB449" si="681">IF(AE$80="","",AE$80)</f>
        <v/>
      </c>
      <c r="AC449" s="33" t="str">
        <f t="shared" ref="AC449" si="682">IF(AF$80="","",AF$80)</f>
        <v/>
      </c>
      <c r="AD449" s="33" t="str">
        <f t="shared" ref="AD449" si="683">IF(AG$80="","",AG$80)</f>
        <v/>
      </c>
      <c r="AE449" s="33" t="str">
        <f t="shared" ref="AE449" si="684">IF(AH$80="","",AH$80)</f>
        <v/>
      </c>
      <c r="AF449" s="33" t="str">
        <f t="shared" ref="AF449" si="685">IF(AI$80="","",AI$80)</f>
        <v/>
      </c>
      <c r="AG449" s="33" t="str">
        <f t="shared" ref="AG449" si="686">IF(AJ$80="","",AJ$80)</f>
        <v/>
      </c>
    </row>
    <row r="450" spans="1:40">
      <c r="A450" s="38">
        <v>0</v>
      </c>
      <c r="B450" s="4" t="s">
        <v>23</v>
      </c>
      <c r="C450" s="17" t="s">
        <v>1</v>
      </c>
      <c r="D450" s="137">
        <v>0</v>
      </c>
      <c r="E450" s="137">
        <f>IF(H$79="","",D468)</f>
        <v>0</v>
      </c>
      <c r="F450" s="137">
        <f t="shared" ref="F450:AG450" si="687">IF(I$79="","",E468)</f>
        <v>0</v>
      </c>
      <c r="G450" s="137">
        <f t="shared" si="687"/>
        <v>0</v>
      </c>
      <c r="H450" s="137">
        <f t="shared" si="687"/>
        <v>0</v>
      </c>
      <c r="I450" s="137">
        <f t="shared" si="687"/>
        <v>0</v>
      </c>
      <c r="J450" s="137">
        <f t="shared" si="687"/>
        <v>0</v>
      </c>
      <c r="K450" s="137">
        <f t="shared" si="687"/>
        <v>0</v>
      </c>
      <c r="L450" s="137">
        <f t="shared" si="687"/>
        <v>0</v>
      </c>
      <c r="M450" s="137">
        <f t="shared" si="687"/>
        <v>0</v>
      </c>
      <c r="N450" s="137">
        <f t="shared" si="687"/>
        <v>0</v>
      </c>
      <c r="O450" s="137">
        <f t="shared" si="687"/>
        <v>0</v>
      </c>
      <c r="P450" s="137">
        <f t="shared" si="687"/>
        <v>0</v>
      </c>
      <c r="Q450" s="137">
        <f t="shared" si="687"/>
        <v>0</v>
      </c>
      <c r="R450" s="137">
        <f t="shared" si="687"/>
        <v>0</v>
      </c>
      <c r="S450" s="137" t="str">
        <f t="shared" si="687"/>
        <v/>
      </c>
      <c r="T450" s="137" t="str">
        <f t="shared" si="687"/>
        <v/>
      </c>
      <c r="U450" s="137" t="str">
        <f t="shared" si="687"/>
        <v/>
      </c>
      <c r="V450" s="137" t="str">
        <f t="shared" si="687"/>
        <v/>
      </c>
      <c r="W450" s="137" t="str">
        <f t="shared" si="687"/>
        <v/>
      </c>
      <c r="X450" s="137" t="str">
        <f t="shared" si="687"/>
        <v/>
      </c>
      <c r="Y450" s="137" t="str">
        <f t="shared" si="687"/>
        <v/>
      </c>
      <c r="Z450" s="137" t="str">
        <f t="shared" si="687"/>
        <v/>
      </c>
      <c r="AA450" s="137" t="str">
        <f t="shared" si="687"/>
        <v/>
      </c>
      <c r="AB450" s="137" t="str">
        <f t="shared" si="687"/>
        <v/>
      </c>
      <c r="AC450" s="137" t="str">
        <f t="shared" si="687"/>
        <v/>
      </c>
      <c r="AD450" s="137" t="str">
        <f t="shared" si="687"/>
        <v/>
      </c>
      <c r="AE450" s="137" t="str">
        <f t="shared" si="687"/>
        <v/>
      </c>
      <c r="AF450" s="137" t="str">
        <f t="shared" si="687"/>
        <v/>
      </c>
      <c r="AG450" s="137" t="str">
        <f t="shared" si="687"/>
        <v/>
      </c>
      <c r="AH450" s="5"/>
      <c r="AI450" s="5"/>
      <c r="AJ450" s="5"/>
      <c r="AN450" s="5"/>
    </row>
    <row r="451" spans="1:40">
      <c r="A451" s="57">
        <v>1</v>
      </c>
      <c r="B451" s="320" t="s">
        <v>24</v>
      </c>
      <c r="C451" s="56" t="s">
        <v>1</v>
      </c>
      <c r="D451" s="321">
        <f>IF(G$79="","",SUM(D452:D458))</f>
        <v>0</v>
      </c>
      <c r="E451" s="321">
        <f t="shared" ref="E451:AG451" si="688">IF(H$79="","",SUM(E452:E458))</f>
        <v>0</v>
      </c>
      <c r="F451" s="321">
        <f t="shared" si="688"/>
        <v>0</v>
      </c>
      <c r="G451" s="321">
        <f t="shared" si="688"/>
        <v>0</v>
      </c>
      <c r="H451" s="321">
        <f t="shared" si="688"/>
        <v>0</v>
      </c>
      <c r="I451" s="321">
        <f t="shared" si="688"/>
        <v>0</v>
      </c>
      <c r="J451" s="321">
        <f t="shared" si="688"/>
        <v>0</v>
      </c>
      <c r="K451" s="321">
        <f t="shared" si="688"/>
        <v>0</v>
      </c>
      <c r="L451" s="321">
        <f t="shared" si="688"/>
        <v>0</v>
      </c>
      <c r="M451" s="321">
        <f t="shared" si="688"/>
        <v>0</v>
      </c>
      <c r="N451" s="321">
        <f t="shared" si="688"/>
        <v>0</v>
      </c>
      <c r="O451" s="321">
        <f t="shared" si="688"/>
        <v>0</v>
      </c>
      <c r="P451" s="321">
        <f t="shared" si="688"/>
        <v>0</v>
      </c>
      <c r="Q451" s="321">
        <f t="shared" si="688"/>
        <v>0</v>
      </c>
      <c r="R451" s="321">
        <f t="shared" si="688"/>
        <v>0</v>
      </c>
      <c r="S451" s="321" t="str">
        <f t="shared" si="688"/>
        <v/>
      </c>
      <c r="T451" s="321" t="str">
        <f t="shared" si="688"/>
        <v/>
      </c>
      <c r="U451" s="321" t="str">
        <f t="shared" si="688"/>
        <v/>
      </c>
      <c r="V451" s="321" t="str">
        <f t="shared" si="688"/>
        <v/>
      </c>
      <c r="W451" s="321" t="str">
        <f t="shared" si="688"/>
        <v/>
      </c>
      <c r="X451" s="321" t="str">
        <f t="shared" si="688"/>
        <v/>
      </c>
      <c r="Y451" s="321" t="str">
        <f t="shared" si="688"/>
        <v/>
      </c>
      <c r="Z451" s="321" t="str">
        <f t="shared" si="688"/>
        <v/>
      </c>
      <c r="AA451" s="321" t="str">
        <f t="shared" si="688"/>
        <v/>
      </c>
      <c r="AB451" s="321" t="str">
        <f t="shared" si="688"/>
        <v/>
      </c>
      <c r="AC451" s="321" t="str">
        <f t="shared" si="688"/>
        <v/>
      </c>
      <c r="AD451" s="321" t="str">
        <f t="shared" si="688"/>
        <v/>
      </c>
      <c r="AE451" s="321" t="str">
        <f t="shared" si="688"/>
        <v/>
      </c>
      <c r="AF451" s="321" t="str">
        <f t="shared" si="688"/>
        <v/>
      </c>
      <c r="AG451" s="321" t="str">
        <f t="shared" si="688"/>
        <v/>
      </c>
      <c r="AH451" s="5"/>
      <c r="AI451" s="5"/>
      <c r="AJ451" s="5"/>
      <c r="AN451" s="5"/>
    </row>
    <row r="452" spans="1:40">
      <c r="A452" s="40" t="s">
        <v>11</v>
      </c>
      <c r="B452" s="23" t="s">
        <v>324</v>
      </c>
      <c r="C452" s="35" t="s">
        <v>1</v>
      </c>
      <c r="D452" s="139">
        <f t="shared" ref="D452:AG452" si="689">IF(G$79="","",IF(D$181="",0,IF((1-$D$421)*D$181-SUM(D$453)&lt;0,0,(1-$D$421)*D$181-SUM(D$453))))</f>
        <v>0</v>
      </c>
      <c r="E452" s="139">
        <f t="shared" si="689"/>
        <v>0</v>
      </c>
      <c r="F452" s="139">
        <f t="shared" si="689"/>
        <v>0</v>
      </c>
      <c r="G452" s="139">
        <f t="shared" si="689"/>
        <v>0</v>
      </c>
      <c r="H452" s="139">
        <f t="shared" si="689"/>
        <v>0</v>
      </c>
      <c r="I452" s="139">
        <f t="shared" si="689"/>
        <v>0</v>
      </c>
      <c r="J452" s="139">
        <f t="shared" si="689"/>
        <v>0</v>
      </c>
      <c r="K452" s="139">
        <f t="shared" si="689"/>
        <v>0</v>
      </c>
      <c r="L452" s="139">
        <f t="shared" si="689"/>
        <v>0</v>
      </c>
      <c r="M452" s="139">
        <f t="shared" si="689"/>
        <v>0</v>
      </c>
      <c r="N452" s="139">
        <f t="shared" si="689"/>
        <v>0</v>
      </c>
      <c r="O452" s="139">
        <f t="shared" si="689"/>
        <v>0</v>
      </c>
      <c r="P452" s="139">
        <f t="shared" si="689"/>
        <v>0</v>
      </c>
      <c r="Q452" s="139">
        <f t="shared" si="689"/>
        <v>0</v>
      </c>
      <c r="R452" s="139">
        <f t="shared" si="689"/>
        <v>0</v>
      </c>
      <c r="S452" s="139" t="str">
        <f t="shared" si="689"/>
        <v/>
      </c>
      <c r="T452" s="139" t="str">
        <f t="shared" si="689"/>
        <v/>
      </c>
      <c r="U452" s="139" t="str">
        <f t="shared" si="689"/>
        <v/>
      </c>
      <c r="V452" s="139" t="str">
        <f t="shared" si="689"/>
        <v/>
      </c>
      <c r="W452" s="139" t="str">
        <f t="shared" si="689"/>
        <v/>
      </c>
      <c r="X452" s="139" t="str">
        <f t="shared" si="689"/>
        <v/>
      </c>
      <c r="Y452" s="139" t="str">
        <f t="shared" si="689"/>
        <v/>
      </c>
      <c r="Z452" s="139" t="str">
        <f t="shared" si="689"/>
        <v/>
      </c>
      <c r="AA452" s="139" t="str">
        <f t="shared" si="689"/>
        <v/>
      </c>
      <c r="AB452" s="139" t="str">
        <f t="shared" si="689"/>
        <v/>
      </c>
      <c r="AC452" s="139" t="str">
        <f t="shared" si="689"/>
        <v/>
      </c>
      <c r="AD452" s="139" t="str">
        <f t="shared" si="689"/>
        <v/>
      </c>
      <c r="AE452" s="139" t="str">
        <f t="shared" si="689"/>
        <v/>
      </c>
      <c r="AF452" s="139" t="str">
        <f t="shared" si="689"/>
        <v/>
      </c>
      <c r="AG452" s="139" t="str">
        <f t="shared" si="689"/>
        <v/>
      </c>
      <c r="AH452" s="5"/>
      <c r="AI452" s="5"/>
      <c r="AJ452" s="5"/>
      <c r="AN452" s="5"/>
    </row>
    <row r="453" spans="1:40" s="18" customFormat="1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t="shared" ref="E453:AG453" si="690">IF(H$79="","",E$193)</f>
        <v/>
      </c>
      <c r="F453" s="139" t="str">
        <f t="shared" si="690"/>
        <v/>
      </c>
      <c r="G453" s="139" t="str">
        <f t="shared" si="690"/>
        <v/>
      </c>
      <c r="H453" s="139" t="str">
        <f t="shared" si="690"/>
        <v/>
      </c>
      <c r="I453" s="139" t="str">
        <f t="shared" si="690"/>
        <v/>
      </c>
      <c r="J453" s="139" t="str">
        <f t="shared" si="690"/>
        <v/>
      </c>
      <c r="K453" s="139" t="str">
        <f t="shared" si="690"/>
        <v/>
      </c>
      <c r="L453" s="139" t="str">
        <f t="shared" si="690"/>
        <v/>
      </c>
      <c r="M453" s="139" t="str">
        <f t="shared" si="690"/>
        <v/>
      </c>
      <c r="N453" s="139" t="str">
        <f t="shared" si="690"/>
        <v/>
      </c>
      <c r="O453" s="139" t="str">
        <f t="shared" si="690"/>
        <v/>
      </c>
      <c r="P453" s="139" t="str">
        <f t="shared" si="690"/>
        <v/>
      </c>
      <c r="Q453" s="139" t="str">
        <f t="shared" si="690"/>
        <v/>
      </c>
      <c r="R453" s="139" t="str">
        <f t="shared" si="690"/>
        <v/>
      </c>
      <c r="S453" s="139" t="str">
        <f t="shared" si="690"/>
        <v/>
      </c>
      <c r="T453" s="139" t="str">
        <f t="shared" si="690"/>
        <v/>
      </c>
      <c r="U453" s="139" t="str">
        <f t="shared" si="690"/>
        <v/>
      </c>
      <c r="V453" s="139" t="str">
        <f t="shared" si="690"/>
        <v/>
      </c>
      <c r="W453" s="139" t="str">
        <f t="shared" si="690"/>
        <v/>
      </c>
      <c r="X453" s="139" t="str">
        <f t="shared" si="690"/>
        <v/>
      </c>
      <c r="Y453" s="139" t="str">
        <f t="shared" si="690"/>
        <v/>
      </c>
      <c r="Z453" s="139" t="str">
        <f t="shared" si="690"/>
        <v/>
      </c>
      <c r="AA453" s="139" t="str">
        <f t="shared" si="690"/>
        <v/>
      </c>
      <c r="AB453" s="139" t="str">
        <f t="shared" si="690"/>
        <v/>
      </c>
      <c r="AC453" s="139" t="str">
        <f t="shared" si="690"/>
        <v/>
      </c>
      <c r="AD453" s="139" t="str">
        <f t="shared" si="690"/>
        <v/>
      </c>
      <c r="AE453" s="139" t="str">
        <f t="shared" si="690"/>
        <v/>
      </c>
      <c r="AF453" s="139" t="str">
        <f t="shared" si="690"/>
        <v/>
      </c>
      <c r="AG453" s="139" t="str">
        <f t="shared" si="690"/>
        <v/>
      </c>
    </row>
    <row r="454" spans="1:40" s="18" customFormat="1">
      <c r="A454" s="40" t="s">
        <v>13</v>
      </c>
      <c r="B454" s="23" t="s">
        <v>325</v>
      </c>
      <c r="C454" s="35" t="s">
        <v>1</v>
      </c>
      <c r="D454" s="139">
        <f t="shared" ref="D454:AG454" si="691">IF(G$79="","",IF(D$181="",0,$D$421*D$181))</f>
        <v>0</v>
      </c>
      <c r="E454" s="139">
        <f t="shared" si="691"/>
        <v>0</v>
      </c>
      <c r="F454" s="139">
        <f t="shared" si="691"/>
        <v>0</v>
      </c>
      <c r="G454" s="139">
        <f t="shared" si="691"/>
        <v>0</v>
      </c>
      <c r="H454" s="139">
        <f t="shared" si="691"/>
        <v>0</v>
      </c>
      <c r="I454" s="139">
        <f t="shared" si="691"/>
        <v>0</v>
      </c>
      <c r="J454" s="139">
        <f t="shared" si="691"/>
        <v>0</v>
      </c>
      <c r="K454" s="139">
        <f t="shared" si="691"/>
        <v>0</v>
      </c>
      <c r="L454" s="139">
        <f t="shared" si="691"/>
        <v>0</v>
      </c>
      <c r="M454" s="139">
        <f t="shared" si="691"/>
        <v>0</v>
      </c>
      <c r="N454" s="139">
        <f t="shared" si="691"/>
        <v>0</v>
      </c>
      <c r="O454" s="139">
        <f t="shared" si="691"/>
        <v>0</v>
      </c>
      <c r="P454" s="139">
        <f t="shared" si="691"/>
        <v>0</v>
      </c>
      <c r="Q454" s="139">
        <f t="shared" si="691"/>
        <v>0</v>
      </c>
      <c r="R454" s="139">
        <f t="shared" si="691"/>
        <v>0</v>
      </c>
      <c r="S454" s="139" t="str">
        <f t="shared" si="691"/>
        <v/>
      </c>
      <c r="T454" s="139" t="str">
        <f t="shared" si="691"/>
        <v/>
      </c>
      <c r="U454" s="139" t="str">
        <f t="shared" si="691"/>
        <v/>
      </c>
      <c r="V454" s="139" t="str">
        <f t="shared" si="691"/>
        <v/>
      </c>
      <c r="W454" s="139" t="str">
        <f t="shared" si="691"/>
        <v/>
      </c>
      <c r="X454" s="139" t="str">
        <f t="shared" si="691"/>
        <v/>
      </c>
      <c r="Y454" s="139" t="str">
        <f t="shared" si="691"/>
        <v/>
      </c>
      <c r="Z454" s="139" t="str">
        <f t="shared" si="691"/>
        <v/>
      </c>
      <c r="AA454" s="139" t="str">
        <f t="shared" si="691"/>
        <v/>
      </c>
      <c r="AB454" s="139" t="str">
        <f t="shared" si="691"/>
        <v/>
      </c>
      <c r="AC454" s="139" t="str">
        <f t="shared" si="691"/>
        <v/>
      </c>
      <c r="AD454" s="139" t="str">
        <f t="shared" si="691"/>
        <v/>
      </c>
      <c r="AE454" s="139" t="str">
        <f t="shared" si="691"/>
        <v/>
      </c>
      <c r="AF454" s="139" t="str">
        <f t="shared" si="691"/>
        <v/>
      </c>
      <c r="AG454" s="139" t="str">
        <f t="shared" si="691"/>
        <v/>
      </c>
    </row>
    <row r="455" spans="1:40" s="18" customFormat="1" ht="22.5">
      <c r="A455" s="40" t="s">
        <v>14</v>
      </c>
      <c r="B455" s="23" t="s">
        <v>326</v>
      </c>
      <c r="C455" s="35" t="s">
        <v>1</v>
      </c>
      <c r="D455" s="139">
        <f>IF(G$79="","",D$368)</f>
        <v>0</v>
      </c>
      <c r="E455" s="139">
        <f t="shared" ref="E455:AG455" si="692">IF(H$79="","",E$368)</f>
        <v>0</v>
      </c>
      <c r="F455" s="139">
        <f t="shared" si="692"/>
        <v>0</v>
      </c>
      <c r="G455" s="139">
        <f t="shared" si="692"/>
        <v>0</v>
      </c>
      <c r="H455" s="139">
        <f t="shared" si="692"/>
        <v>0</v>
      </c>
      <c r="I455" s="139">
        <f t="shared" si="692"/>
        <v>0</v>
      </c>
      <c r="J455" s="139">
        <f t="shared" si="692"/>
        <v>0</v>
      </c>
      <c r="K455" s="139">
        <f t="shared" si="692"/>
        <v>0</v>
      </c>
      <c r="L455" s="139">
        <f t="shared" si="692"/>
        <v>0</v>
      </c>
      <c r="M455" s="139">
        <f t="shared" si="692"/>
        <v>0</v>
      </c>
      <c r="N455" s="139">
        <f t="shared" si="692"/>
        <v>0</v>
      </c>
      <c r="O455" s="139">
        <f t="shared" si="692"/>
        <v>0</v>
      </c>
      <c r="P455" s="139">
        <f t="shared" si="692"/>
        <v>0</v>
      </c>
      <c r="Q455" s="139">
        <f t="shared" si="692"/>
        <v>0</v>
      </c>
      <c r="R455" s="139">
        <f t="shared" si="692"/>
        <v>0</v>
      </c>
      <c r="S455" s="139" t="str">
        <f t="shared" si="692"/>
        <v/>
      </c>
      <c r="T455" s="139" t="str">
        <f t="shared" si="692"/>
        <v/>
      </c>
      <c r="U455" s="139" t="str">
        <f t="shared" si="692"/>
        <v/>
      </c>
      <c r="V455" s="139" t="str">
        <f t="shared" si="692"/>
        <v/>
      </c>
      <c r="W455" s="139" t="str">
        <f t="shared" si="692"/>
        <v/>
      </c>
      <c r="X455" s="139" t="str">
        <f t="shared" si="692"/>
        <v/>
      </c>
      <c r="Y455" s="139" t="str">
        <f t="shared" si="692"/>
        <v/>
      </c>
      <c r="Z455" s="139" t="str">
        <f t="shared" si="692"/>
        <v/>
      </c>
      <c r="AA455" s="139" t="str">
        <f t="shared" si="692"/>
        <v/>
      </c>
      <c r="AB455" s="139" t="str">
        <f t="shared" si="692"/>
        <v/>
      </c>
      <c r="AC455" s="139" t="str">
        <f t="shared" si="692"/>
        <v/>
      </c>
      <c r="AD455" s="139" t="str">
        <f t="shared" si="692"/>
        <v/>
      </c>
      <c r="AE455" s="139" t="str">
        <f t="shared" si="692"/>
        <v/>
      </c>
      <c r="AF455" s="139" t="str">
        <f t="shared" si="692"/>
        <v/>
      </c>
      <c r="AG455" s="139" t="str">
        <f t="shared" si="692"/>
        <v/>
      </c>
    </row>
    <row r="456" spans="1:40" s="18" customFormat="1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40" s="18" customFormat="1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40" s="18" customFormat="1" ht="33.75">
      <c r="A458" s="41" t="s">
        <v>17</v>
      </c>
      <c r="B458" s="25" t="s">
        <v>329</v>
      </c>
      <c r="C458" s="140" t="s">
        <v>1</v>
      </c>
      <c r="D458" s="141">
        <f>IF(G$79="","",SUM(D$309,D$326))</f>
        <v>0</v>
      </c>
      <c r="E458" s="141">
        <f t="shared" ref="E458:AG458" si="693">IF(H$79="","",SUM(E$309,E$326))</f>
        <v>0</v>
      </c>
      <c r="F458" s="141">
        <f t="shared" si="693"/>
        <v>0</v>
      </c>
      <c r="G458" s="141">
        <f t="shared" si="693"/>
        <v>0</v>
      </c>
      <c r="H458" s="141">
        <f t="shared" si="693"/>
        <v>0</v>
      </c>
      <c r="I458" s="141">
        <f t="shared" si="693"/>
        <v>0</v>
      </c>
      <c r="J458" s="141">
        <f t="shared" si="693"/>
        <v>0</v>
      </c>
      <c r="K458" s="141">
        <f t="shared" si="693"/>
        <v>0</v>
      </c>
      <c r="L458" s="141">
        <f t="shared" si="693"/>
        <v>0</v>
      </c>
      <c r="M458" s="141">
        <f t="shared" si="693"/>
        <v>0</v>
      </c>
      <c r="N458" s="141">
        <f t="shared" si="693"/>
        <v>0</v>
      </c>
      <c r="O458" s="141">
        <f t="shared" si="693"/>
        <v>0</v>
      </c>
      <c r="P458" s="141">
        <f t="shared" si="693"/>
        <v>0</v>
      </c>
      <c r="Q458" s="141">
        <f t="shared" si="693"/>
        <v>0</v>
      </c>
      <c r="R458" s="141">
        <f t="shared" si="693"/>
        <v>0</v>
      </c>
      <c r="S458" s="141" t="str">
        <f t="shared" si="693"/>
        <v/>
      </c>
      <c r="T458" s="141" t="str">
        <f t="shared" si="693"/>
        <v/>
      </c>
      <c r="U458" s="141" t="str">
        <f t="shared" si="693"/>
        <v/>
      </c>
      <c r="V458" s="141" t="str">
        <f t="shared" si="693"/>
        <v/>
      </c>
      <c r="W458" s="141" t="str">
        <f t="shared" si="693"/>
        <v/>
      </c>
      <c r="X458" s="141" t="str">
        <f t="shared" si="693"/>
        <v/>
      </c>
      <c r="Y458" s="141" t="str">
        <f t="shared" si="693"/>
        <v/>
      </c>
      <c r="Z458" s="141" t="str">
        <f t="shared" si="693"/>
        <v/>
      </c>
      <c r="AA458" s="141" t="str">
        <f t="shared" si="693"/>
        <v/>
      </c>
      <c r="AB458" s="141" t="str">
        <f t="shared" si="693"/>
        <v/>
      </c>
      <c r="AC458" s="141" t="str">
        <f t="shared" si="693"/>
        <v/>
      </c>
      <c r="AD458" s="141" t="str">
        <f t="shared" si="693"/>
        <v/>
      </c>
      <c r="AE458" s="141" t="str">
        <f t="shared" si="693"/>
        <v/>
      </c>
      <c r="AF458" s="141" t="str">
        <f t="shared" si="693"/>
        <v/>
      </c>
      <c r="AG458" s="141" t="str">
        <f t="shared" si="693"/>
        <v/>
      </c>
    </row>
    <row r="459" spans="1:40" s="18" customFormat="1">
      <c r="A459" s="57">
        <v>2</v>
      </c>
      <c r="B459" s="320" t="s">
        <v>28</v>
      </c>
      <c r="C459" s="56" t="s">
        <v>1</v>
      </c>
      <c r="D459" s="321">
        <f>IF(G$79="","",SUM(D460:D466))</f>
        <v>0</v>
      </c>
      <c r="E459" s="321">
        <f t="shared" ref="E459:AG459" si="694">IF(H$79="","",SUM(E460:E466))</f>
        <v>0</v>
      </c>
      <c r="F459" s="321">
        <f t="shared" si="694"/>
        <v>0</v>
      </c>
      <c r="G459" s="321">
        <f t="shared" si="694"/>
        <v>0</v>
      </c>
      <c r="H459" s="321">
        <f t="shared" si="694"/>
        <v>0</v>
      </c>
      <c r="I459" s="321">
        <f t="shared" si="694"/>
        <v>0</v>
      </c>
      <c r="J459" s="321">
        <f t="shared" si="694"/>
        <v>0</v>
      </c>
      <c r="K459" s="321">
        <f t="shared" si="694"/>
        <v>0</v>
      </c>
      <c r="L459" s="321">
        <f t="shared" si="694"/>
        <v>0</v>
      </c>
      <c r="M459" s="321">
        <f t="shared" si="694"/>
        <v>0</v>
      </c>
      <c r="N459" s="321">
        <f t="shared" si="694"/>
        <v>0</v>
      </c>
      <c r="O459" s="321">
        <f t="shared" si="694"/>
        <v>0</v>
      </c>
      <c r="P459" s="321">
        <f t="shared" si="694"/>
        <v>0</v>
      </c>
      <c r="Q459" s="321">
        <f t="shared" si="694"/>
        <v>0</v>
      </c>
      <c r="R459" s="321">
        <f t="shared" si="694"/>
        <v>0</v>
      </c>
      <c r="S459" s="321" t="str">
        <f t="shared" si="694"/>
        <v/>
      </c>
      <c r="T459" s="321" t="str">
        <f t="shared" si="694"/>
        <v/>
      </c>
      <c r="U459" s="321" t="str">
        <f t="shared" si="694"/>
        <v/>
      </c>
      <c r="V459" s="321" t="str">
        <f t="shared" si="694"/>
        <v/>
      </c>
      <c r="W459" s="321" t="str">
        <f t="shared" si="694"/>
        <v/>
      </c>
      <c r="X459" s="321" t="str">
        <f t="shared" si="694"/>
        <v/>
      </c>
      <c r="Y459" s="321" t="str">
        <f t="shared" si="694"/>
        <v/>
      </c>
      <c r="Z459" s="321" t="str">
        <f t="shared" si="694"/>
        <v/>
      </c>
      <c r="AA459" s="321" t="str">
        <f t="shared" si="694"/>
        <v/>
      </c>
      <c r="AB459" s="321" t="str">
        <f t="shared" si="694"/>
        <v/>
      </c>
      <c r="AC459" s="321" t="str">
        <f t="shared" si="694"/>
        <v/>
      </c>
      <c r="AD459" s="321" t="str">
        <f t="shared" si="694"/>
        <v/>
      </c>
      <c r="AE459" s="321" t="str">
        <f t="shared" si="694"/>
        <v/>
      </c>
      <c r="AF459" s="321" t="str">
        <f t="shared" si="694"/>
        <v/>
      </c>
      <c r="AG459" s="321" t="str">
        <f t="shared" si="694"/>
        <v/>
      </c>
    </row>
    <row r="460" spans="1:40" s="18" customFormat="1">
      <c r="A460" s="40" t="s">
        <v>35</v>
      </c>
      <c r="B460" s="23" t="s">
        <v>301</v>
      </c>
      <c r="C460" s="35" t="s">
        <v>1</v>
      </c>
      <c r="D460" s="139">
        <f>IF(G$79="","",IF(D$181="",0,D$181))</f>
        <v>0</v>
      </c>
      <c r="E460" s="139">
        <f t="shared" ref="E460:AG460" si="695">IF(H$79="","",IF(E$181="",0,E$181))</f>
        <v>0</v>
      </c>
      <c r="F460" s="139">
        <f t="shared" si="695"/>
        <v>0</v>
      </c>
      <c r="G460" s="139">
        <f t="shared" si="695"/>
        <v>0</v>
      </c>
      <c r="H460" s="139">
        <f t="shared" si="695"/>
        <v>0</v>
      </c>
      <c r="I460" s="139">
        <f t="shared" si="695"/>
        <v>0</v>
      </c>
      <c r="J460" s="139">
        <f t="shared" si="695"/>
        <v>0</v>
      </c>
      <c r="K460" s="139">
        <f t="shared" si="695"/>
        <v>0</v>
      </c>
      <c r="L460" s="139">
        <f t="shared" si="695"/>
        <v>0</v>
      </c>
      <c r="M460" s="139">
        <f t="shared" si="695"/>
        <v>0</v>
      </c>
      <c r="N460" s="139">
        <f t="shared" si="695"/>
        <v>0</v>
      </c>
      <c r="O460" s="139">
        <f t="shared" si="695"/>
        <v>0</v>
      </c>
      <c r="P460" s="139">
        <f t="shared" si="695"/>
        <v>0</v>
      </c>
      <c r="Q460" s="139">
        <f t="shared" si="695"/>
        <v>0</v>
      </c>
      <c r="R460" s="139">
        <f t="shared" si="695"/>
        <v>0</v>
      </c>
      <c r="S460" s="139" t="str">
        <f t="shared" si="695"/>
        <v/>
      </c>
      <c r="T460" s="139" t="str">
        <f t="shared" si="695"/>
        <v/>
      </c>
      <c r="U460" s="139" t="str">
        <f t="shared" si="695"/>
        <v/>
      </c>
      <c r="V460" s="139" t="str">
        <f t="shared" si="695"/>
        <v/>
      </c>
      <c r="W460" s="139" t="str">
        <f t="shared" si="695"/>
        <v/>
      </c>
      <c r="X460" s="139" t="str">
        <f t="shared" si="695"/>
        <v/>
      </c>
      <c r="Y460" s="139" t="str">
        <f t="shared" si="695"/>
        <v/>
      </c>
      <c r="Z460" s="139" t="str">
        <f t="shared" si="695"/>
        <v/>
      </c>
      <c r="AA460" s="139" t="str">
        <f t="shared" si="695"/>
        <v/>
      </c>
      <c r="AB460" s="139" t="str">
        <f t="shared" si="695"/>
        <v/>
      </c>
      <c r="AC460" s="139" t="str">
        <f t="shared" si="695"/>
        <v/>
      </c>
      <c r="AD460" s="139" t="str">
        <f t="shared" si="695"/>
        <v/>
      </c>
      <c r="AE460" s="139" t="str">
        <f t="shared" si="695"/>
        <v/>
      </c>
      <c r="AF460" s="139" t="str">
        <f t="shared" si="695"/>
        <v/>
      </c>
      <c r="AG460" s="139" t="str">
        <f t="shared" si="695"/>
        <v/>
      </c>
    </row>
    <row r="461" spans="1:40" s="18" customFormat="1" ht="22.5">
      <c r="A461" s="40" t="s">
        <v>36</v>
      </c>
      <c r="B461" s="23" t="s">
        <v>330</v>
      </c>
      <c r="C461" s="35" t="s">
        <v>1</v>
      </c>
      <c r="D461" s="139">
        <f>IF(G$79="","",SUM(D$240,D$185))</f>
        <v>0</v>
      </c>
      <c r="E461" s="139">
        <f t="shared" ref="E461:AG461" si="696">IF(H$79="","",SUM(E$240,E$185))</f>
        <v>0</v>
      </c>
      <c r="F461" s="139">
        <f t="shared" si="696"/>
        <v>0</v>
      </c>
      <c r="G461" s="139">
        <f t="shared" si="696"/>
        <v>0</v>
      </c>
      <c r="H461" s="139">
        <f t="shared" si="696"/>
        <v>0</v>
      </c>
      <c r="I461" s="139">
        <f t="shared" si="696"/>
        <v>0</v>
      </c>
      <c r="J461" s="139">
        <f t="shared" si="696"/>
        <v>0</v>
      </c>
      <c r="K461" s="139">
        <f t="shared" si="696"/>
        <v>0</v>
      </c>
      <c r="L461" s="139">
        <f t="shared" si="696"/>
        <v>0</v>
      </c>
      <c r="M461" s="139">
        <f t="shared" si="696"/>
        <v>0</v>
      </c>
      <c r="N461" s="139">
        <f t="shared" si="696"/>
        <v>0</v>
      </c>
      <c r="O461" s="139">
        <f t="shared" si="696"/>
        <v>0</v>
      </c>
      <c r="P461" s="139">
        <f t="shared" si="696"/>
        <v>0</v>
      </c>
      <c r="Q461" s="139">
        <f t="shared" si="696"/>
        <v>0</v>
      </c>
      <c r="R461" s="139">
        <f t="shared" si="696"/>
        <v>0</v>
      </c>
      <c r="S461" s="139" t="str">
        <f t="shared" si="696"/>
        <v/>
      </c>
      <c r="T461" s="139" t="str">
        <f t="shared" si="696"/>
        <v/>
      </c>
      <c r="U461" s="139" t="str">
        <f t="shared" si="696"/>
        <v/>
      </c>
      <c r="V461" s="139" t="str">
        <f t="shared" si="696"/>
        <v/>
      </c>
      <c r="W461" s="139" t="str">
        <f t="shared" si="696"/>
        <v/>
      </c>
      <c r="X461" s="139" t="str">
        <f t="shared" si="696"/>
        <v/>
      </c>
      <c r="Y461" s="139" t="str">
        <f t="shared" si="696"/>
        <v/>
      </c>
      <c r="Z461" s="139" t="str">
        <f t="shared" si="696"/>
        <v/>
      </c>
      <c r="AA461" s="139" t="str">
        <f t="shared" si="696"/>
        <v/>
      </c>
      <c r="AB461" s="139" t="str">
        <f t="shared" si="696"/>
        <v/>
      </c>
      <c r="AC461" s="139" t="str">
        <f t="shared" si="696"/>
        <v/>
      </c>
      <c r="AD461" s="139" t="str">
        <f t="shared" si="696"/>
        <v/>
      </c>
      <c r="AE461" s="139" t="str">
        <f t="shared" si="696"/>
        <v/>
      </c>
      <c r="AF461" s="139" t="str">
        <f t="shared" si="696"/>
        <v/>
      </c>
      <c r="AG461" s="139" t="str">
        <f t="shared" si="696"/>
        <v/>
      </c>
    </row>
    <row r="462" spans="1:40" s="18" customFormat="1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t="shared" ref="E462:AG462" si="697">IF(H$79="","",E$194)</f>
        <v/>
      </c>
      <c r="F462" s="139" t="str">
        <f t="shared" si="697"/>
        <v/>
      </c>
      <c r="G462" s="139" t="str">
        <f t="shared" si="697"/>
        <v/>
      </c>
      <c r="H462" s="139" t="str">
        <f t="shared" si="697"/>
        <v/>
      </c>
      <c r="I462" s="139" t="str">
        <f t="shared" si="697"/>
        <v/>
      </c>
      <c r="J462" s="139" t="str">
        <f t="shared" si="697"/>
        <v/>
      </c>
      <c r="K462" s="139" t="str">
        <f t="shared" si="697"/>
        <v/>
      </c>
      <c r="L462" s="139" t="str">
        <f t="shared" si="697"/>
        <v/>
      </c>
      <c r="M462" s="139" t="str">
        <f t="shared" si="697"/>
        <v/>
      </c>
      <c r="N462" s="139" t="str">
        <f t="shared" si="697"/>
        <v/>
      </c>
      <c r="O462" s="139" t="str">
        <f t="shared" si="697"/>
        <v/>
      </c>
      <c r="P462" s="139" t="str">
        <f t="shared" si="697"/>
        <v/>
      </c>
      <c r="Q462" s="139" t="str">
        <f t="shared" si="697"/>
        <v/>
      </c>
      <c r="R462" s="139" t="str">
        <f t="shared" si="697"/>
        <v/>
      </c>
      <c r="S462" s="139" t="str">
        <f t="shared" si="697"/>
        <v/>
      </c>
      <c r="T462" s="139" t="str">
        <f t="shared" si="697"/>
        <v/>
      </c>
      <c r="U462" s="139" t="str">
        <f t="shared" si="697"/>
        <v/>
      </c>
      <c r="V462" s="139" t="str">
        <f t="shared" si="697"/>
        <v/>
      </c>
      <c r="W462" s="139" t="str">
        <f t="shared" si="697"/>
        <v/>
      </c>
      <c r="X462" s="139" t="str">
        <f t="shared" si="697"/>
        <v/>
      </c>
      <c r="Y462" s="139" t="str">
        <f t="shared" si="697"/>
        <v/>
      </c>
      <c r="Z462" s="139" t="str">
        <f t="shared" si="697"/>
        <v/>
      </c>
      <c r="AA462" s="139" t="str">
        <f t="shared" si="697"/>
        <v/>
      </c>
      <c r="AB462" s="139" t="str">
        <f t="shared" si="697"/>
        <v/>
      </c>
      <c r="AC462" s="139" t="str">
        <f t="shared" si="697"/>
        <v/>
      </c>
      <c r="AD462" s="139" t="str">
        <f t="shared" si="697"/>
        <v/>
      </c>
      <c r="AE462" s="139" t="str">
        <f t="shared" si="697"/>
        <v/>
      </c>
      <c r="AF462" s="139" t="str">
        <f t="shared" si="697"/>
        <v/>
      </c>
      <c r="AG462" s="139" t="str">
        <f t="shared" si="697"/>
        <v/>
      </c>
    </row>
    <row r="463" spans="1:40" s="18" customFormat="1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t="shared" ref="E463:AG463" si="698">IF(H$79="","",E$195)</f>
        <v/>
      </c>
      <c r="F463" s="139" t="str">
        <f t="shared" si="698"/>
        <v/>
      </c>
      <c r="G463" s="139" t="str">
        <f t="shared" si="698"/>
        <v/>
      </c>
      <c r="H463" s="139" t="str">
        <f t="shared" si="698"/>
        <v/>
      </c>
      <c r="I463" s="139" t="str">
        <f t="shared" si="698"/>
        <v/>
      </c>
      <c r="J463" s="139" t="str">
        <f t="shared" si="698"/>
        <v/>
      </c>
      <c r="K463" s="139" t="str">
        <f t="shared" si="698"/>
        <v/>
      </c>
      <c r="L463" s="139" t="str">
        <f t="shared" si="698"/>
        <v/>
      </c>
      <c r="M463" s="139" t="str">
        <f t="shared" si="698"/>
        <v/>
      </c>
      <c r="N463" s="139" t="str">
        <f t="shared" si="698"/>
        <v/>
      </c>
      <c r="O463" s="139" t="str">
        <f t="shared" si="698"/>
        <v/>
      </c>
      <c r="P463" s="139" t="str">
        <f t="shared" si="698"/>
        <v/>
      </c>
      <c r="Q463" s="139" t="str">
        <f t="shared" si="698"/>
        <v/>
      </c>
      <c r="R463" s="139" t="str">
        <f t="shared" si="698"/>
        <v/>
      </c>
      <c r="S463" s="139" t="str">
        <f t="shared" si="698"/>
        <v/>
      </c>
      <c r="T463" s="139" t="str">
        <f t="shared" si="698"/>
        <v/>
      </c>
      <c r="U463" s="139" t="str">
        <f t="shared" si="698"/>
        <v/>
      </c>
      <c r="V463" s="139" t="str">
        <f t="shared" si="698"/>
        <v/>
      </c>
      <c r="W463" s="139" t="str">
        <f t="shared" si="698"/>
        <v/>
      </c>
      <c r="X463" s="139" t="str">
        <f t="shared" si="698"/>
        <v/>
      </c>
      <c r="Y463" s="139" t="str">
        <f t="shared" si="698"/>
        <v/>
      </c>
      <c r="Z463" s="139" t="str">
        <f t="shared" si="698"/>
        <v/>
      </c>
      <c r="AA463" s="139" t="str">
        <f t="shared" si="698"/>
        <v/>
      </c>
      <c r="AB463" s="139" t="str">
        <f t="shared" si="698"/>
        <v/>
      </c>
      <c r="AC463" s="139" t="str">
        <f t="shared" si="698"/>
        <v/>
      </c>
      <c r="AD463" s="139" t="str">
        <f t="shared" si="698"/>
        <v/>
      </c>
      <c r="AE463" s="139" t="str">
        <f t="shared" si="698"/>
        <v/>
      </c>
      <c r="AF463" s="139" t="str">
        <f t="shared" si="698"/>
        <v/>
      </c>
      <c r="AG463" s="139" t="str">
        <f t="shared" si="698"/>
        <v/>
      </c>
    </row>
    <row r="464" spans="1:40" s="18" customFormat="1">
      <c r="A464" s="40" t="s">
        <v>39</v>
      </c>
      <c r="B464" s="23" t="s">
        <v>332</v>
      </c>
      <c r="C464" s="35" t="s">
        <v>1</v>
      </c>
      <c r="D464" s="139">
        <f t="shared" ref="D464:AG464" si="699">IF(G$79="","",IF(SUM(D455)-SUM(D461,D463,D237)&gt;0,(SUM(D455)-SUM(D461,D463,D237))*$D$39,0))</f>
        <v>0</v>
      </c>
      <c r="E464" s="139">
        <f t="shared" si="699"/>
        <v>0</v>
      </c>
      <c r="F464" s="139">
        <f t="shared" si="699"/>
        <v>0</v>
      </c>
      <c r="G464" s="139">
        <f t="shared" si="699"/>
        <v>0</v>
      </c>
      <c r="H464" s="139">
        <f t="shared" si="699"/>
        <v>0</v>
      </c>
      <c r="I464" s="139">
        <f t="shared" si="699"/>
        <v>0</v>
      </c>
      <c r="J464" s="139">
        <f t="shared" si="699"/>
        <v>0</v>
      </c>
      <c r="K464" s="139">
        <f t="shared" si="699"/>
        <v>0</v>
      </c>
      <c r="L464" s="139">
        <f t="shared" si="699"/>
        <v>0</v>
      </c>
      <c r="M464" s="139">
        <f t="shared" si="699"/>
        <v>0</v>
      </c>
      <c r="N464" s="139">
        <f t="shared" si="699"/>
        <v>0</v>
      </c>
      <c r="O464" s="139">
        <f t="shared" si="699"/>
        <v>0</v>
      </c>
      <c r="P464" s="139">
        <f t="shared" si="699"/>
        <v>0</v>
      </c>
      <c r="Q464" s="139">
        <f t="shared" si="699"/>
        <v>0</v>
      </c>
      <c r="R464" s="139">
        <f t="shared" si="699"/>
        <v>0</v>
      </c>
      <c r="S464" s="139" t="str">
        <f t="shared" si="699"/>
        <v/>
      </c>
      <c r="T464" s="139" t="str">
        <f t="shared" si="699"/>
        <v/>
      </c>
      <c r="U464" s="139" t="str">
        <f t="shared" si="699"/>
        <v/>
      </c>
      <c r="V464" s="139" t="str">
        <f t="shared" si="699"/>
        <v/>
      </c>
      <c r="W464" s="139" t="str">
        <f t="shared" si="699"/>
        <v/>
      </c>
      <c r="X464" s="139" t="str">
        <f t="shared" si="699"/>
        <v/>
      </c>
      <c r="Y464" s="139" t="str">
        <f t="shared" si="699"/>
        <v/>
      </c>
      <c r="Z464" s="139" t="str">
        <f t="shared" si="699"/>
        <v/>
      </c>
      <c r="AA464" s="139" t="str">
        <f t="shared" si="699"/>
        <v/>
      </c>
      <c r="AB464" s="139" t="str">
        <f t="shared" si="699"/>
        <v/>
      </c>
      <c r="AC464" s="139" t="str">
        <f t="shared" si="699"/>
        <v/>
      </c>
      <c r="AD464" s="139" t="str">
        <f t="shared" si="699"/>
        <v/>
      </c>
      <c r="AE464" s="139" t="str">
        <f t="shared" si="699"/>
        <v/>
      </c>
      <c r="AF464" s="139" t="str">
        <f t="shared" si="699"/>
        <v/>
      </c>
      <c r="AG464" s="139" t="str">
        <f t="shared" si="699"/>
        <v/>
      </c>
    </row>
    <row r="465" spans="1:33" s="18" customFormat="1">
      <c r="A465" s="40" t="s">
        <v>40</v>
      </c>
      <c r="B465" s="23" t="s">
        <v>331</v>
      </c>
      <c r="C465" s="35" t="s">
        <v>1</v>
      </c>
      <c r="D465" s="139">
        <f>IF(G$79="","",D$390)</f>
        <v>0</v>
      </c>
      <c r="E465" s="139">
        <f t="shared" ref="E465:AG465" si="700">IF(E$449="","",E$390-D$390)</f>
        <v>0</v>
      </c>
      <c r="F465" s="139">
        <f t="shared" si="700"/>
        <v>0</v>
      </c>
      <c r="G465" s="139">
        <f t="shared" si="700"/>
        <v>0</v>
      </c>
      <c r="H465" s="139">
        <f t="shared" si="700"/>
        <v>0</v>
      </c>
      <c r="I465" s="139">
        <f t="shared" si="700"/>
        <v>0</v>
      </c>
      <c r="J465" s="139">
        <f t="shared" si="700"/>
        <v>0</v>
      </c>
      <c r="K465" s="139">
        <f t="shared" si="700"/>
        <v>0</v>
      </c>
      <c r="L465" s="139">
        <f t="shared" si="700"/>
        <v>0</v>
      </c>
      <c r="M465" s="139">
        <f t="shared" si="700"/>
        <v>0</v>
      </c>
      <c r="N465" s="139">
        <f t="shared" si="700"/>
        <v>0</v>
      </c>
      <c r="O465" s="139">
        <f t="shared" si="700"/>
        <v>0</v>
      </c>
      <c r="P465" s="139">
        <f t="shared" si="700"/>
        <v>0</v>
      </c>
      <c r="Q465" s="139">
        <f t="shared" si="700"/>
        <v>0</v>
      </c>
      <c r="R465" s="139">
        <f t="shared" si="700"/>
        <v>0</v>
      </c>
      <c r="S465" s="139" t="str">
        <f t="shared" si="700"/>
        <v/>
      </c>
      <c r="T465" s="139" t="str">
        <f t="shared" si="700"/>
        <v/>
      </c>
      <c r="U465" s="139" t="str">
        <f t="shared" si="700"/>
        <v/>
      </c>
      <c r="V465" s="139" t="str">
        <f t="shared" si="700"/>
        <v/>
      </c>
      <c r="W465" s="139" t="str">
        <f t="shared" si="700"/>
        <v/>
      </c>
      <c r="X465" s="139" t="str">
        <f t="shared" si="700"/>
        <v/>
      </c>
      <c r="Y465" s="139" t="str">
        <f t="shared" si="700"/>
        <v/>
      </c>
      <c r="Z465" s="139" t="str">
        <f t="shared" si="700"/>
        <v/>
      </c>
      <c r="AA465" s="139" t="str">
        <f t="shared" si="700"/>
        <v/>
      </c>
      <c r="AB465" s="139" t="str">
        <f t="shared" si="700"/>
        <v/>
      </c>
      <c r="AC465" s="139" t="str">
        <f t="shared" si="700"/>
        <v/>
      </c>
      <c r="AD465" s="139" t="str">
        <f t="shared" si="700"/>
        <v/>
      </c>
      <c r="AE465" s="139" t="str">
        <f t="shared" si="700"/>
        <v/>
      </c>
      <c r="AF465" s="139" t="str">
        <f t="shared" si="700"/>
        <v/>
      </c>
      <c r="AG465" s="139" t="str">
        <f t="shared" si="700"/>
        <v/>
      </c>
    </row>
    <row r="466" spans="1:33" s="18" customFormat="1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>
      <c r="A467" s="55">
        <v>3</v>
      </c>
      <c r="B467" s="136" t="s">
        <v>30</v>
      </c>
      <c r="C467" s="2" t="s">
        <v>1</v>
      </c>
      <c r="D467" s="138">
        <f>IF(G$79="","",D451-D459)</f>
        <v>0</v>
      </c>
      <c r="E467" s="138">
        <f t="shared" ref="E467:AG467" si="701">IF(E$449="","",E451-E459)</f>
        <v>0</v>
      </c>
      <c r="F467" s="138">
        <f t="shared" si="701"/>
        <v>0</v>
      </c>
      <c r="G467" s="138">
        <f t="shared" si="701"/>
        <v>0</v>
      </c>
      <c r="H467" s="138">
        <f t="shared" si="701"/>
        <v>0</v>
      </c>
      <c r="I467" s="138">
        <f t="shared" si="701"/>
        <v>0</v>
      </c>
      <c r="J467" s="138">
        <f t="shared" si="701"/>
        <v>0</v>
      </c>
      <c r="K467" s="138">
        <f t="shared" si="701"/>
        <v>0</v>
      </c>
      <c r="L467" s="138">
        <f t="shared" si="701"/>
        <v>0</v>
      </c>
      <c r="M467" s="138">
        <f t="shared" si="701"/>
        <v>0</v>
      </c>
      <c r="N467" s="138">
        <f t="shared" si="701"/>
        <v>0</v>
      </c>
      <c r="O467" s="138">
        <f t="shared" si="701"/>
        <v>0</v>
      </c>
      <c r="P467" s="138">
        <f t="shared" si="701"/>
        <v>0</v>
      </c>
      <c r="Q467" s="138">
        <f t="shared" si="701"/>
        <v>0</v>
      </c>
      <c r="R467" s="138">
        <f t="shared" si="701"/>
        <v>0</v>
      </c>
      <c r="S467" s="138" t="str">
        <f t="shared" si="701"/>
        <v/>
      </c>
      <c r="T467" s="138" t="str">
        <f t="shared" si="701"/>
        <v/>
      </c>
      <c r="U467" s="138" t="str">
        <f t="shared" si="701"/>
        <v/>
      </c>
      <c r="V467" s="138" t="str">
        <f t="shared" si="701"/>
        <v/>
      </c>
      <c r="W467" s="138" t="str">
        <f t="shared" si="701"/>
        <v/>
      </c>
      <c r="X467" s="138" t="str">
        <f t="shared" si="701"/>
        <v/>
      </c>
      <c r="Y467" s="138" t="str">
        <f t="shared" si="701"/>
        <v/>
      </c>
      <c r="Z467" s="138" t="str">
        <f t="shared" si="701"/>
        <v/>
      </c>
      <c r="AA467" s="138" t="str">
        <f t="shared" si="701"/>
        <v/>
      </c>
      <c r="AB467" s="138" t="str">
        <f t="shared" si="701"/>
        <v/>
      </c>
      <c r="AC467" s="138" t="str">
        <f t="shared" si="701"/>
        <v/>
      </c>
      <c r="AD467" s="138" t="str">
        <f t="shared" si="701"/>
        <v/>
      </c>
      <c r="AE467" s="138" t="str">
        <f t="shared" si="701"/>
        <v/>
      </c>
      <c r="AF467" s="138" t="str">
        <f t="shared" si="701"/>
        <v/>
      </c>
      <c r="AG467" s="138" t="str">
        <f t="shared" si="701"/>
        <v/>
      </c>
    </row>
    <row r="468" spans="1:33" s="18" customFormat="1">
      <c r="A468" s="38">
        <v>4</v>
      </c>
      <c r="B468" s="4" t="s">
        <v>31</v>
      </c>
      <c r="C468" s="17" t="s">
        <v>1</v>
      </c>
      <c r="D468" s="137">
        <f>IF(G$79="","",D450+D467)</f>
        <v>0</v>
      </c>
      <c r="E468" s="137">
        <f t="shared" ref="E468:AG468" si="702">IF(E$449="","",E450+E467)</f>
        <v>0</v>
      </c>
      <c r="F468" s="137">
        <f t="shared" si="702"/>
        <v>0</v>
      </c>
      <c r="G468" s="137">
        <f t="shared" si="702"/>
        <v>0</v>
      </c>
      <c r="H468" s="137">
        <f t="shared" si="702"/>
        <v>0</v>
      </c>
      <c r="I468" s="137">
        <f t="shared" si="702"/>
        <v>0</v>
      </c>
      <c r="J468" s="137">
        <f t="shared" si="702"/>
        <v>0</v>
      </c>
      <c r="K468" s="137">
        <f t="shared" si="702"/>
        <v>0</v>
      </c>
      <c r="L468" s="137">
        <f t="shared" si="702"/>
        <v>0</v>
      </c>
      <c r="M468" s="137">
        <f t="shared" si="702"/>
        <v>0</v>
      </c>
      <c r="N468" s="137">
        <f t="shared" si="702"/>
        <v>0</v>
      </c>
      <c r="O468" s="137">
        <f t="shared" si="702"/>
        <v>0</v>
      </c>
      <c r="P468" s="137">
        <f t="shared" si="702"/>
        <v>0</v>
      </c>
      <c r="Q468" s="137">
        <f t="shared" si="702"/>
        <v>0</v>
      </c>
      <c r="R468" s="137">
        <f t="shared" si="702"/>
        <v>0</v>
      </c>
      <c r="S468" s="137" t="str">
        <f t="shared" si="702"/>
        <v/>
      </c>
      <c r="T468" s="137" t="str">
        <f t="shared" si="702"/>
        <v/>
      </c>
      <c r="U468" s="137" t="str">
        <f t="shared" si="702"/>
        <v/>
      </c>
      <c r="V468" s="137" t="str">
        <f t="shared" si="702"/>
        <v/>
      </c>
      <c r="W468" s="137" t="str">
        <f t="shared" si="702"/>
        <v/>
      </c>
      <c r="X468" s="137" t="str">
        <f t="shared" si="702"/>
        <v/>
      </c>
      <c r="Y468" s="137" t="str">
        <f t="shared" si="702"/>
        <v/>
      </c>
      <c r="Z468" s="137" t="str">
        <f t="shared" si="702"/>
        <v/>
      </c>
      <c r="AA468" s="137" t="str">
        <f t="shared" si="702"/>
        <v/>
      </c>
      <c r="AB468" s="137" t="str">
        <f t="shared" si="702"/>
        <v/>
      </c>
      <c r="AC468" s="137" t="str">
        <f t="shared" si="702"/>
        <v/>
      </c>
      <c r="AD468" s="137" t="str">
        <f t="shared" si="702"/>
        <v/>
      </c>
      <c r="AE468" s="137" t="str">
        <f t="shared" si="702"/>
        <v/>
      </c>
      <c r="AF468" s="137" t="str">
        <f t="shared" si="702"/>
        <v/>
      </c>
      <c r="AG468" s="137" t="str">
        <f t="shared" si="702"/>
        <v/>
      </c>
    </row>
    <row r="469" spans="1:33" s="18" customFormat="1">
      <c r="A469" s="159">
        <v>5</v>
      </c>
      <c r="B469" s="299" t="s">
        <v>321</v>
      </c>
      <c r="C469" s="300" t="s">
        <v>80</v>
      </c>
      <c r="D469" s="425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33" s="396" customFormat="1" ht="19.5" customHeight="1">
      <c r="A470" s="395"/>
      <c r="B470" s="396" t="s">
        <v>335</v>
      </c>
    </row>
    <row r="471" spans="1:33" s="8" customFormat="1">
      <c r="A471" s="640" t="s">
        <v>10</v>
      </c>
      <c r="B471" s="642" t="s">
        <v>2</v>
      </c>
      <c r="C471" s="644" t="s">
        <v>0</v>
      </c>
      <c r="D471" s="385" t="str">
        <f t="shared" ref="D471" si="703">IF(G$79="","",G$79)</f>
        <v>Faza oper.</v>
      </c>
      <c r="E471" s="385" t="str">
        <f t="shared" ref="E471" si="704">IF(H$79="","",H$79)</f>
        <v>Faza oper.</v>
      </c>
      <c r="F471" s="385" t="str">
        <f t="shared" ref="F471" si="705">IF(I$79="","",I$79)</f>
        <v>Faza oper.</v>
      </c>
      <c r="G471" s="385" t="str">
        <f t="shared" ref="G471" si="706">IF(J$79="","",J$79)</f>
        <v>Faza oper.</v>
      </c>
      <c r="H471" s="385" t="str">
        <f t="shared" ref="H471" si="707">IF(K$79="","",K$79)</f>
        <v>Faza oper.</v>
      </c>
      <c r="I471" s="385" t="str">
        <f t="shared" ref="I471" si="708">IF(L$79="","",L$79)</f>
        <v>Faza oper.</v>
      </c>
      <c r="J471" s="385" t="str">
        <f t="shared" ref="J471" si="709">IF(M$79="","",M$79)</f>
        <v>Faza oper.</v>
      </c>
      <c r="K471" s="385" t="str">
        <f t="shared" ref="K471" si="710">IF(N$79="","",N$79)</f>
        <v>Faza oper.</v>
      </c>
      <c r="L471" s="385" t="str">
        <f t="shared" ref="L471" si="711">IF(O$79="","",O$79)</f>
        <v>Faza oper.</v>
      </c>
      <c r="M471" s="385" t="str">
        <f t="shared" ref="M471" si="712">IF(P$79="","",P$79)</f>
        <v>Faza oper.</v>
      </c>
      <c r="N471" s="385" t="str">
        <f t="shared" ref="N471" si="713">IF(Q$79="","",Q$79)</f>
        <v>Faza oper.</v>
      </c>
      <c r="O471" s="385" t="str">
        <f t="shared" ref="O471" si="714">IF(R$79="","",R$79)</f>
        <v>Faza oper.</v>
      </c>
      <c r="P471" s="385" t="str">
        <f t="shared" ref="P471" si="715">IF(S$79="","",S$79)</f>
        <v>Faza oper.</v>
      </c>
      <c r="Q471" s="385" t="str">
        <f t="shared" ref="Q471" si="716">IF(T$79="","",T$79)</f>
        <v>Faza oper.</v>
      </c>
      <c r="R471" s="385" t="str">
        <f t="shared" ref="R471" si="717">IF(U$79="","",U$79)</f>
        <v>Faza oper.</v>
      </c>
      <c r="S471" s="385" t="str">
        <f t="shared" ref="S471" si="718">IF(V$79="","",V$79)</f>
        <v/>
      </c>
      <c r="T471" s="385" t="str">
        <f t="shared" ref="T471" si="719">IF(W$79="","",W$79)</f>
        <v/>
      </c>
      <c r="U471" s="385" t="str">
        <f t="shared" ref="U471" si="720">IF(X$79="","",X$79)</f>
        <v/>
      </c>
      <c r="V471" s="385" t="str">
        <f t="shared" ref="V471" si="721">IF(Y$79="","",Y$79)</f>
        <v/>
      </c>
      <c r="W471" s="385" t="str">
        <f t="shared" ref="W471" si="722">IF(Z$79="","",Z$79)</f>
        <v/>
      </c>
      <c r="X471" s="385" t="str">
        <f t="shared" ref="X471" si="723">IF(AA$79="","",AA$79)</f>
        <v/>
      </c>
      <c r="Y471" s="385" t="str">
        <f t="shared" ref="Y471" si="724">IF(AB$79="","",AB$79)</f>
        <v/>
      </c>
      <c r="Z471" s="385" t="str">
        <f t="shared" ref="Z471" si="725">IF(AC$79="","",AC$79)</f>
        <v/>
      </c>
      <c r="AA471" s="385" t="str">
        <f t="shared" ref="AA471" si="726">IF(AD$79="","",AD$79)</f>
        <v/>
      </c>
      <c r="AB471" s="385" t="str">
        <f t="shared" ref="AB471" si="727">IF(AE$79="","",AE$79)</f>
        <v/>
      </c>
      <c r="AC471" s="385" t="str">
        <f t="shared" ref="AC471" si="728">IF(AF$79="","",AF$79)</f>
        <v/>
      </c>
      <c r="AD471" s="385" t="str">
        <f t="shared" ref="AD471" si="729">IF(AG$79="","",AG$79)</f>
        <v/>
      </c>
      <c r="AE471" s="385" t="str">
        <f t="shared" ref="AE471" si="730">IF(AH$79="","",AH$79)</f>
        <v/>
      </c>
      <c r="AF471" s="385" t="str">
        <f t="shared" ref="AF471" si="731">IF(AI$79="","",AI$79)</f>
        <v/>
      </c>
      <c r="AG471" s="385" t="str">
        <f t="shared" ref="AG471" si="732">IF(AJ$79="","",AJ$79)</f>
        <v/>
      </c>
    </row>
    <row r="472" spans="1:33" s="8" customFormat="1">
      <c r="A472" s="641"/>
      <c r="B472" s="643"/>
      <c r="C472" s="645"/>
      <c r="D472" s="33">
        <f t="shared" ref="D472" si="733">IF(G$80="","",G$80)</f>
        <v>2016</v>
      </c>
      <c r="E472" s="33">
        <f t="shared" ref="E472" si="734">IF(H$80="","",H$80)</f>
        <v>2017</v>
      </c>
      <c r="F472" s="33">
        <f t="shared" ref="F472" si="735">IF(I$80="","",I$80)</f>
        <v>2018</v>
      </c>
      <c r="G472" s="33">
        <f t="shared" ref="G472" si="736">IF(J$80="","",J$80)</f>
        <v>2019</v>
      </c>
      <c r="H472" s="33">
        <f t="shared" ref="H472" si="737">IF(K$80="","",K$80)</f>
        <v>2020</v>
      </c>
      <c r="I472" s="33">
        <f t="shared" ref="I472" si="738">IF(L$80="","",L$80)</f>
        <v>2021</v>
      </c>
      <c r="J472" s="33">
        <f t="shared" ref="J472" si="739">IF(M$80="","",M$80)</f>
        <v>2022</v>
      </c>
      <c r="K472" s="33">
        <f t="shared" ref="K472" si="740">IF(N$80="","",N$80)</f>
        <v>2023</v>
      </c>
      <c r="L472" s="33">
        <f t="shared" ref="L472" si="741">IF(O$80="","",O$80)</f>
        <v>2024</v>
      </c>
      <c r="M472" s="33">
        <f t="shared" ref="M472" si="742">IF(P$80="","",P$80)</f>
        <v>2025</v>
      </c>
      <c r="N472" s="33">
        <f t="shared" ref="N472" si="743">IF(Q$80="","",Q$80)</f>
        <v>2026</v>
      </c>
      <c r="O472" s="33">
        <f t="shared" ref="O472" si="744">IF(R$80="","",R$80)</f>
        <v>2027</v>
      </c>
      <c r="P472" s="33">
        <f t="shared" ref="P472" si="745">IF(S$80="","",S$80)</f>
        <v>2028</v>
      </c>
      <c r="Q472" s="33">
        <f t="shared" ref="Q472" si="746">IF(T$80="","",T$80)</f>
        <v>2029</v>
      </c>
      <c r="R472" s="33">
        <f t="shared" ref="R472" si="747">IF(U$80="","",U$80)</f>
        <v>2030</v>
      </c>
      <c r="S472" s="33" t="str">
        <f t="shared" ref="S472" si="748">IF(V$80="","",V$80)</f>
        <v/>
      </c>
      <c r="T472" s="33" t="str">
        <f t="shared" ref="T472" si="749">IF(W$80="","",W$80)</f>
        <v/>
      </c>
      <c r="U472" s="33" t="str">
        <f t="shared" ref="U472" si="750">IF(X$80="","",X$80)</f>
        <v/>
      </c>
      <c r="V472" s="33" t="str">
        <f t="shared" ref="V472" si="751">IF(Y$80="","",Y$80)</f>
        <v/>
      </c>
      <c r="W472" s="33" t="str">
        <f t="shared" ref="W472" si="752">IF(Z$80="","",Z$80)</f>
        <v/>
      </c>
      <c r="X472" s="33" t="str">
        <f t="shared" ref="X472" si="753">IF(AA$80="","",AA$80)</f>
        <v/>
      </c>
      <c r="Y472" s="33" t="str">
        <f t="shared" ref="Y472" si="754">IF(AB$80="","",AB$80)</f>
        <v/>
      </c>
      <c r="Z472" s="33" t="str">
        <f t="shared" ref="Z472" si="755">IF(AC$80="","",AC$80)</f>
        <v/>
      </c>
      <c r="AA472" s="33" t="str">
        <f t="shared" ref="AA472" si="756">IF(AD$80="","",AD$80)</f>
        <v/>
      </c>
      <c r="AB472" s="33" t="str">
        <f t="shared" ref="AB472" si="757">IF(AE$80="","",AE$80)</f>
        <v/>
      </c>
      <c r="AC472" s="33" t="str">
        <f t="shared" ref="AC472" si="758">IF(AF$80="","",AF$80)</f>
        <v/>
      </c>
      <c r="AD472" s="33" t="str">
        <f t="shared" ref="AD472" si="759">IF(AG$80="","",AG$80)</f>
        <v/>
      </c>
      <c r="AE472" s="33" t="str">
        <f t="shared" ref="AE472" si="760">IF(AH$80="","",AH$80)</f>
        <v/>
      </c>
      <c r="AF472" s="33" t="str">
        <f t="shared" ref="AF472" si="761">IF(AI$80="","",AI$80)</f>
        <v/>
      </c>
      <c r="AG472" s="33" t="str">
        <f t="shared" ref="AG472" si="762">IF(AJ$80="","",AJ$80)</f>
        <v/>
      </c>
    </row>
    <row r="473" spans="1:33" s="70" customFormat="1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>
        <f>IF(H$79="","",D491)</f>
        <v>0</v>
      </c>
      <c r="F473" s="290">
        <f t="shared" ref="F473" si="763">IF(I$79="","",E491)</f>
        <v>0</v>
      </c>
      <c r="G473" s="290">
        <f t="shared" ref="G473" si="764">IF(J$79="","",F491)</f>
        <v>0</v>
      </c>
      <c r="H473" s="290">
        <f t="shared" ref="H473" si="765">IF(K$79="","",G491)</f>
        <v>0</v>
      </c>
      <c r="I473" s="290">
        <f t="shared" ref="I473" si="766">IF(L$79="","",H491)</f>
        <v>0</v>
      </c>
      <c r="J473" s="290">
        <f t="shared" ref="J473" si="767">IF(M$79="","",I491)</f>
        <v>0</v>
      </c>
      <c r="K473" s="290">
        <f t="shared" ref="K473" si="768">IF(N$79="","",J491)</f>
        <v>0</v>
      </c>
      <c r="L473" s="290">
        <f t="shared" ref="L473" si="769">IF(O$79="","",K491)</f>
        <v>0</v>
      </c>
      <c r="M473" s="290">
        <f t="shared" ref="M473" si="770">IF(P$79="","",L491)</f>
        <v>0</v>
      </c>
      <c r="N473" s="290">
        <f t="shared" ref="N473" si="771">IF(Q$79="","",M491)</f>
        <v>0</v>
      </c>
      <c r="O473" s="290">
        <f t="shared" ref="O473" si="772">IF(R$79="","",N491)</f>
        <v>0</v>
      </c>
      <c r="P473" s="290">
        <f t="shared" ref="P473" si="773">IF(S$79="","",O491)</f>
        <v>0</v>
      </c>
      <c r="Q473" s="290">
        <f t="shared" ref="Q473" si="774">IF(T$79="","",P491)</f>
        <v>0</v>
      </c>
      <c r="R473" s="290">
        <f t="shared" ref="R473" si="775">IF(U$79="","",Q491)</f>
        <v>0</v>
      </c>
      <c r="S473" s="290" t="str">
        <f t="shared" ref="S473" si="776">IF(V$79="","",R491)</f>
        <v/>
      </c>
      <c r="T473" s="290" t="str">
        <f t="shared" ref="T473" si="777">IF(W$79="","",S491)</f>
        <v/>
      </c>
      <c r="U473" s="290" t="str">
        <f t="shared" ref="U473" si="778">IF(X$79="","",T491)</f>
        <v/>
      </c>
      <c r="V473" s="290" t="str">
        <f t="shared" ref="V473" si="779">IF(Y$79="","",U491)</f>
        <v/>
      </c>
      <c r="W473" s="290" t="str">
        <f t="shared" ref="W473" si="780">IF(Z$79="","",V491)</f>
        <v/>
      </c>
      <c r="X473" s="290" t="str">
        <f t="shared" ref="X473" si="781">IF(AA$79="","",W491)</f>
        <v/>
      </c>
      <c r="Y473" s="290" t="str">
        <f t="shared" ref="Y473" si="782">IF(AB$79="","",X491)</f>
        <v/>
      </c>
      <c r="Z473" s="290" t="str">
        <f t="shared" ref="Z473" si="783">IF(AC$79="","",Y491)</f>
        <v/>
      </c>
      <c r="AA473" s="290" t="str">
        <f t="shared" ref="AA473" si="784">IF(AD$79="","",Z491)</f>
        <v/>
      </c>
      <c r="AB473" s="290" t="str">
        <f t="shared" ref="AB473" si="785">IF(AE$79="","",AA491)</f>
        <v/>
      </c>
      <c r="AC473" s="290" t="str">
        <f t="shared" ref="AC473" si="786">IF(AF$79="","",AB491)</f>
        <v/>
      </c>
      <c r="AD473" s="290" t="str">
        <f t="shared" ref="AD473" si="787">IF(AG$79="","",AC491)</f>
        <v/>
      </c>
      <c r="AE473" s="290" t="str">
        <f t="shared" ref="AE473" si="788">IF(AH$79="","",AD491)</f>
        <v/>
      </c>
      <c r="AF473" s="290" t="str">
        <f t="shared" ref="AF473" si="789">IF(AI$79="","",AE491)</f>
        <v/>
      </c>
      <c r="AG473" s="290" t="str">
        <f t="shared" ref="AG473" si="790">IF(AJ$79="","",AF491)</f>
        <v/>
      </c>
    </row>
    <row r="474" spans="1:33" s="70" customFormat="1">
      <c r="A474" s="606">
        <v>1</v>
      </c>
      <c r="B474" s="607" t="s">
        <v>24</v>
      </c>
      <c r="C474" s="608" t="s">
        <v>1</v>
      </c>
      <c r="D474" s="609">
        <f>IF(G$79="","",SUM(D475:D481))</f>
        <v>0</v>
      </c>
      <c r="E474" s="609">
        <f t="shared" ref="E474" si="791">IF(H$79="","",SUM(E475:E481))</f>
        <v>0</v>
      </c>
      <c r="F474" s="609">
        <f t="shared" ref="F474" si="792">IF(I$79="","",SUM(F475:F481))</f>
        <v>0</v>
      </c>
      <c r="G474" s="609">
        <f t="shared" ref="G474" si="793">IF(J$79="","",SUM(G475:G481))</f>
        <v>0</v>
      </c>
      <c r="H474" s="609">
        <f t="shared" ref="H474" si="794">IF(K$79="","",SUM(H475:H481))</f>
        <v>0</v>
      </c>
      <c r="I474" s="609">
        <f t="shared" ref="I474" si="795">IF(L$79="","",SUM(I475:I481))</f>
        <v>0</v>
      </c>
      <c r="J474" s="609">
        <f t="shared" ref="J474" si="796">IF(M$79="","",SUM(J475:J481))</f>
        <v>0</v>
      </c>
      <c r="K474" s="609">
        <f t="shared" ref="K474" si="797">IF(N$79="","",SUM(K475:K481))</f>
        <v>0</v>
      </c>
      <c r="L474" s="609">
        <f t="shared" ref="L474" si="798">IF(O$79="","",SUM(L475:L481))</f>
        <v>0</v>
      </c>
      <c r="M474" s="609">
        <f t="shared" ref="M474" si="799">IF(P$79="","",SUM(M475:M481))</f>
        <v>0</v>
      </c>
      <c r="N474" s="609">
        <f t="shared" ref="N474" si="800">IF(Q$79="","",SUM(N475:N481))</f>
        <v>0</v>
      </c>
      <c r="O474" s="609">
        <f t="shared" ref="O474" si="801">IF(R$79="","",SUM(O475:O481))</f>
        <v>0</v>
      </c>
      <c r="P474" s="609">
        <f t="shared" ref="P474" si="802">IF(S$79="","",SUM(P475:P481))</f>
        <v>0</v>
      </c>
      <c r="Q474" s="609">
        <f t="shared" ref="Q474" si="803">IF(T$79="","",SUM(Q475:Q481))</f>
        <v>0</v>
      </c>
      <c r="R474" s="609">
        <f t="shared" ref="R474" si="804">IF(U$79="","",SUM(R475:R481))</f>
        <v>0</v>
      </c>
      <c r="S474" s="609" t="str">
        <f t="shared" ref="S474" si="805">IF(V$79="","",SUM(S475:S481))</f>
        <v/>
      </c>
      <c r="T474" s="609" t="str">
        <f t="shared" ref="T474" si="806">IF(W$79="","",SUM(T475:T481))</f>
        <v/>
      </c>
      <c r="U474" s="609" t="str">
        <f t="shared" ref="U474" si="807">IF(X$79="","",SUM(U475:U481))</f>
        <v/>
      </c>
      <c r="V474" s="609" t="str">
        <f t="shared" ref="V474" si="808">IF(Y$79="","",SUM(V475:V481))</f>
        <v/>
      </c>
      <c r="W474" s="609" t="str">
        <f t="shared" ref="W474" si="809">IF(Z$79="","",SUM(W475:W481))</f>
        <v/>
      </c>
      <c r="X474" s="609" t="str">
        <f t="shared" ref="X474" si="810">IF(AA$79="","",SUM(X475:X481))</f>
        <v/>
      </c>
      <c r="Y474" s="609" t="str">
        <f t="shared" ref="Y474" si="811">IF(AB$79="","",SUM(Y475:Y481))</f>
        <v/>
      </c>
      <c r="Z474" s="609" t="str">
        <f t="shared" ref="Z474" si="812">IF(AC$79="","",SUM(Z475:Z481))</f>
        <v/>
      </c>
      <c r="AA474" s="609" t="str">
        <f t="shared" ref="AA474" si="813">IF(AD$79="","",SUM(AA475:AA481))</f>
        <v/>
      </c>
      <c r="AB474" s="609" t="str">
        <f t="shared" ref="AB474" si="814">IF(AE$79="","",SUM(AB475:AB481))</f>
        <v/>
      </c>
      <c r="AC474" s="609" t="str">
        <f t="shared" ref="AC474" si="815">IF(AF$79="","",SUM(AC475:AC481))</f>
        <v/>
      </c>
      <c r="AD474" s="609" t="str">
        <f t="shared" ref="AD474" si="816">IF(AG$79="","",SUM(AD475:AD481))</f>
        <v/>
      </c>
      <c r="AE474" s="609" t="str">
        <f t="shared" ref="AE474" si="817">IF(AH$79="","",SUM(AE475:AE481))</f>
        <v/>
      </c>
      <c r="AF474" s="609" t="str">
        <f t="shared" ref="AF474" si="818">IF(AI$79="","",SUM(AF475:AF481))</f>
        <v/>
      </c>
      <c r="AG474" s="609" t="str">
        <f t="shared" ref="AG474" si="819">IF(AJ$79="","",SUM(AG475:AG481))</f>
        <v/>
      </c>
    </row>
    <row r="475" spans="1:33" s="70" customFormat="1">
      <c r="A475" s="85" t="s">
        <v>11</v>
      </c>
      <c r="B475" s="86" t="s">
        <v>324</v>
      </c>
      <c r="C475" s="87" t="s">
        <v>1</v>
      </c>
      <c r="D475" s="291">
        <f>IF(G$79="","",IF(D$181="",0,IF((1-$D$421)*D$177+SUM(D$180)-SUM(D$453)&lt;0,0,(1-$D$421)*D$177+SUM(D$180)-SUM(D$453))))</f>
        <v>0</v>
      </c>
      <c r="E475" s="291">
        <f t="shared" ref="E475:AG475" si="820">IF(H$79="","",IF(E$181="",0,IF((1-$D$421)*E$177+SUM(E$180)-SUM(E$453)&lt;0,0,(1-$D$421)*E$177+SUM(E$180)-SUM(E$453))))</f>
        <v>0</v>
      </c>
      <c r="F475" s="291">
        <f t="shared" si="820"/>
        <v>0</v>
      </c>
      <c r="G475" s="291">
        <f t="shared" si="820"/>
        <v>0</v>
      </c>
      <c r="H475" s="291">
        <f t="shared" si="820"/>
        <v>0</v>
      </c>
      <c r="I475" s="291">
        <f t="shared" si="820"/>
        <v>0</v>
      </c>
      <c r="J475" s="291">
        <f t="shared" si="820"/>
        <v>0</v>
      </c>
      <c r="K475" s="291">
        <f t="shared" si="820"/>
        <v>0</v>
      </c>
      <c r="L475" s="291">
        <f t="shared" si="820"/>
        <v>0</v>
      </c>
      <c r="M475" s="291">
        <f t="shared" si="820"/>
        <v>0</v>
      </c>
      <c r="N475" s="291">
        <f t="shared" si="820"/>
        <v>0</v>
      </c>
      <c r="O475" s="291">
        <f t="shared" si="820"/>
        <v>0</v>
      </c>
      <c r="P475" s="291">
        <f t="shared" si="820"/>
        <v>0</v>
      </c>
      <c r="Q475" s="291">
        <f t="shared" si="820"/>
        <v>0</v>
      </c>
      <c r="R475" s="291">
        <f t="shared" si="820"/>
        <v>0</v>
      </c>
      <c r="S475" s="291" t="str">
        <f t="shared" si="820"/>
        <v/>
      </c>
      <c r="T475" s="291" t="str">
        <f t="shared" si="820"/>
        <v/>
      </c>
      <c r="U475" s="291" t="str">
        <f t="shared" si="820"/>
        <v/>
      </c>
      <c r="V475" s="291" t="str">
        <f t="shared" si="820"/>
        <v/>
      </c>
      <c r="W475" s="291" t="str">
        <f t="shared" si="820"/>
        <v/>
      </c>
      <c r="X475" s="291" t="str">
        <f t="shared" si="820"/>
        <v/>
      </c>
      <c r="Y475" s="291" t="str">
        <f t="shared" si="820"/>
        <v/>
      </c>
      <c r="Z475" s="291" t="str">
        <f t="shared" si="820"/>
        <v/>
      </c>
      <c r="AA475" s="291" t="str">
        <f t="shared" si="820"/>
        <v/>
      </c>
      <c r="AB475" s="291" t="str">
        <f t="shared" si="820"/>
        <v/>
      </c>
      <c r="AC475" s="291" t="str">
        <f t="shared" si="820"/>
        <v/>
      </c>
      <c r="AD475" s="291" t="str">
        <f t="shared" si="820"/>
        <v/>
      </c>
      <c r="AE475" s="291" t="str">
        <f t="shared" si="820"/>
        <v/>
      </c>
      <c r="AF475" s="291" t="str">
        <f t="shared" si="820"/>
        <v/>
      </c>
      <c r="AG475" s="291" t="str">
        <f t="shared" si="820"/>
        <v/>
      </c>
    </row>
    <row r="476" spans="1:33" s="69" customFormat="1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t="shared" ref="E476" si="821">IF(H$79="","",E$193)</f>
        <v/>
      </c>
      <c r="F476" s="291" t="str">
        <f t="shared" ref="F476" si="822">IF(I$79="","",F$193)</f>
        <v/>
      </c>
      <c r="G476" s="291" t="str">
        <f t="shared" ref="G476" si="823">IF(J$79="","",G$193)</f>
        <v/>
      </c>
      <c r="H476" s="291" t="str">
        <f t="shared" ref="H476" si="824">IF(K$79="","",H$193)</f>
        <v/>
      </c>
      <c r="I476" s="291" t="str">
        <f t="shared" ref="I476" si="825">IF(L$79="","",I$193)</f>
        <v/>
      </c>
      <c r="J476" s="291" t="str">
        <f t="shared" ref="J476" si="826">IF(M$79="","",J$193)</f>
        <v/>
      </c>
      <c r="K476" s="291" t="str">
        <f t="shared" ref="K476" si="827">IF(N$79="","",K$193)</f>
        <v/>
      </c>
      <c r="L476" s="291" t="str">
        <f t="shared" ref="L476" si="828">IF(O$79="","",L$193)</f>
        <v/>
      </c>
      <c r="M476" s="291" t="str">
        <f t="shared" ref="M476" si="829">IF(P$79="","",M$193)</f>
        <v/>
      </c>
      <c r="N476" s="291" t="str">
        <f t="shared" ref="N476" si="830">IF(Q$79="","",N$193)</f>
        <v/>
      </c>
      <c r="O476" s="291" t="str">
        <f t="shared" ref="O476" si="831">IF(R$79="","",O$193)</f>
        <v/>
      </c>
      <c r="P476" s="291" t="str">
        <f t="shared" ref="P476" si="832">IF(S$79="","",P$193)</f>
        <v/>
      </c>
      <c r="Q476" s="291" t="str">
        <f t="shared" ref="Q476" si="833">IF(T$79="","",Q$193)</f>
        <v/>
      </c>
      <c r="R476" s="291" t="str">
        <f t="shared" ref="R476" si="834">IF(U$79="","",R$193)</f>
        <v/>
      </c>
      <c r="S476" s="291" t="str">
        <f t="shared" ref="S476" si="835">IF(V$79="","",S$193)</f>
        <v/>
      </c>
      <c r="T476" s="291" t="str">
        <f t="shared" ref="T476" si="836">IF(W$79="","",T$193)</f>
        <v/>
      </c>
      <c r="U476" s="291" t="str">
        <f t="shared" ref="U476" si="837">IF(X$79="","",U$193)</f>
        <v/>
      </c>
      <c r="V476" s="291" t="str">
        <f t="shared" ref="V476" si="838">IF(Y$79="","",V$193)</f>
        <v/>
      </c>
      <c r="W476" s="291" t="str">
        <f t="shared" ref="W476" si="839">IF(Z$79="","",W$193)</f>
        <v/>
      </c>
      <c r="X476" s="291" t="str">
        <f t="shared" ref="X476" si="840">IF(AA$79="","",X$193)</f>
        <v/>
      </c>
      <c r="Y476" s="291" t="str">
        <f t="shared" ref="Y476" si="841">IF(AB$79="","",Y$193)</f>
        <v/>
      </c>
      <c r="Z476" s="291" t="str">
        <f t="shared" ref="Z476" si="842">IF(AC$79="","",Z$193)</f>
        <v/>
      </c>
      <c r="AA476" s="291" t="str">
        <f t="shared" ref="AA476" si="843">IF(AD$79="","",AA$193)</f>
        <v/>
      </c>
      <c r="AB476" s="291" t="str">
        <f t="shared" ref="AB476" si="844">IF(AE$79="","",AB$193)</f>
        <v/>
      </c>
      <c r="AC476" s="291" t="str">
        <f t="shared" ref="AC476" si="845">IF(AF$79="","",AC$193)</f>
        <v/>
      </c>
      <c r="AD476" s="291" t="str">
        <f t="shared" ref="AD476" si="846">IF(AG$79="","",AD$193)</f>
        <v/>
      </c>
      <c r="AE476" s="291" t="str">
        <f t="shared" ref="AE476" si="847">IF(AH$79="","",AE$193)</f>
        <v/>
      </c>
      <c r="AF476" s="291" t="str">
        <f t="shared" ref="AF476" si="848">IF(AI$79="","",AF$193)</f>
        <v/>
      </c>
      <c r="AG476" s="291" t="str">
        <f t="shared" ref="AG476" si="849">IF(AJ$79="","",AG$193)</f>
        <v/>
      </c>
    </row>
    <row r="477" spans="1:33" s="69" customFormat="1">
      <c r="A477" s="85" t="s">
        <v>13</v>
      </c>
      <c r="B477" s="86" t="s">
        <v>325</v>
      </c>
      <c r="C477" s="87" t="s">
        <v>1</v>
      </c>
      <c r="D477" s="291">
        <f>IF(G$79="","",IF(D$177="",0,$D$421*D$177))</f>
        <v>0</v>
      </c>
      <c r="E477" s="291">
        <f t="shared" ref="E477:AG477" si="850">IF(H$79="","",IF(E$177="",0,$D$421*E$177))</f>
        <v>0</v>
      </c>
      <c r="F477" s="291">
        <f t="shared" si="850"/>
        <v>0</v>
      </c>
      <c r="G477" s="291">
        <f t="shared" si="850"/>
        <v>0</v>
      </c>
      <c r="H477" s="291">
        <f t="shared" si="850"/>
        <v>0</v>
      </c>
      <c r="I477" s="291">
        <f t="shared" si="850"/>
        <v>0</v>
      </c>
      <c r="J477" s="291">
        <f t="shared" si="850"/>
        <v>0</v>
      </c>
      <c r="K477" s="291">
        <f t="shared" si="850"/>
        <v>0</v>
      </c>
      <c r="L477" s="291">
        <f t="shared" si="850"/>
        <v>0</v>
      </c>
      <c r="M477" s="291">
        <f t="shared" si="850"/>
        <v>0</v>
      </c>
      <c r="N477" s="291">
        <f t="shared" si="850"/>
        <v>0</v>
      </c>
      <c r="O477" s="291">
        <f t="shared" si="850"/>
        <v>0</v>
      </c>
      <c r="P477" s="291">
        <f t="shared" si="850"/>
        <v>0</v>
      </c>
      <c r="Q477" s="291">
        <f t="shared" si="850"/>
        <v>0</v>
      </c>
      <c r="R477" s="291">
        <f t="shared" si="850"/>
        <v>0</v>
      </c>
      <c r="S477" s="291" t="str">
        <f t="shared" si="850"/>
        <v/>
      </c>
      <c r="T477" s="291" t="str">
        <f t="shared" si="850"/>
        <v/>
      </c>
      <c r="U477" s="291" t="str">
        <f t="shared" si="850"/>
        <v/>
      </c>
      <c r="V477" s="291" t="str">
        <f t="shared" si="850"/>
        <v/>
      </c>
      <c r="W477" s="291" t="str">
        <f t="shared" si="850"/>
        <v/>
      </c>
      <c r="X477" s="291" t="str">
        <f t="shared" si="850"/>
        <v/>
      </c>
      <c r="Y477" s="291" t="str">
        <f t="shared" si="850"/>
        <v/>
      </c>
      <c r="Z477" s="291" t="str">
        <f t="shared" si="850"/>
        <v/>
      </c>
      <c r="AA477" s="291" t="str">
        <f t="shared" si="850"/>
        <v/>
      </c>
      <c r="AB477" s="291" t="str">
        <f t="shared" si="850"/>
        <v/>
      </c>
      <c r="AC477" s="291" t="str">
        <f t="shared" si="850"/>
        <v/>
      </c>
      <c r="AD477" s="291" t="str">
        <f t="shared" si="850"/>
        <v/>
      </c>
      <c r="AE477" s="291" t="str">
        <f t="shared" si="850"/>
        <v/>
      </c>
      <c r="AF477" s="291" t="str">
        <f t="shared" si="850"/>
        <v/>
      </c>
      <c r="AG477" s="291" t="str">
        <f t="shared" si="850"/>
        <v/>
      </c>
    </row>
    <row r="478" spans="1:33" s="69" customFormat="1" ht="22.5">
      <c r="A478" s="85" t="s">
        <v>14</v>
      </c>
      <c r="B478" s="86" t="s">
        <v>336</v>
      </c>
      <c r="C478" s="87" t="s">
        <v>1</v>
      </c>
      <c r="D478" s="291">
        <f>IF(G$79="","",D$363)</f>
        <v>0</v>
      </c>
      <c r="E478" s="291">
        <f t="shared" ref="E478:AG478" si="851">IF(H$79="","",E$363)</f>
        <v>0</v>
      </c>
      <c r="F478" s="291">
        <f t="shared" si="851"/>
        <v>0</v>
      </c>
      <c r="G478" s="291">
        <f t="shared" si="851"/>
        <v>0</v>
      </c>
      <c r="H478" s="291">
        <f t="shared" si="851"/>
        <v>0</v>
      </c>
      <c r="I478" s="291">
        <f t="shared" si="851"/>
        <v>0</v>
      </c>
      <c r="J478" s="291">
        <f t="shared" si="851"/>
        <v>0</v>
      </c>
      <c r="K478" s="291">
        <f t="shared" si="851"/>
        <v>0</v>
      </c>
      <c r="L478" s="291">
        <f t="shared" si="851"/>
        <v>0</v>
      </c>
      <c r="M478" s="291">
        <f t="shared" si="851"/>
        <v>0</v>
      </c>
      <c r="N478" s="291">
        <f t="shared" si="851"/>
        <v>0</v>
      </c>
      <c r="O478" s="291">
        <f t="shared" si="851"/>
        <v>0</v>
      </c>
      <c r="P478" s="291">
        <f t="shared" si="851"/>
        <v>0</v>
      </c>
      <c r="Q478" s="291">
        <f t="shared" si="851"/>
        <v>0</v>
      </c>
      <c r="R478" s="291">
        <f t="shared" si="851"/>
        <v>0</v>
      </c>
      <c r="S478" s="291" t="str">
        <f t="shared" si="851"/>
        <v/>
      </c>
      <c r="T478" s="291" t="str">
        <f t="shared" si="851"/>
        <v/>
      </c>
      <c r="U478" s="291" t="str">
        <f t="shared" si="851"/>
        <v/>
      </c>
      <c r="V478" s="291" t="str">
        <f t="shared" si="851"/>
        <v/>
      </c>
      <c r="W478" s="291" t="str">
        <f t="shared" si="851"/>
        <v/>
      </c>
      <c r="X478" s="291" t="str">
        <f t="shared" si="851"/>
        <v/>
      </c>
      <c r="Y478" s="291" t="str">
        <f t="shared" si="851"/>
        <v/>
      </c>
      <c r="Z478" s="291" t="str">
        <f t="shared" si="851"/>
        <v/>
      </c>
      <c r="AA478" s="291" t="str">
        <f t="shared" si="851"/>
        <v/>
      </c>
      <c r="AB478" s="291" t="str">
        <f t="shared" si="851"/>
        <v/>
      </c>
      <c r="AC478" s="291" t="str">
        <f t="shared" si="851"/>
        <v/>
      </c>
      <c r="AD478" s="291" t="str">
        <f t="shared" si="851"/>
        <v/>
      </c>
      <c r="AE478" s="291" t="str">
        <f t="shared" si="851"/>
        <v/>
      </c>
      <c r="AF478" s="291" t="str">
        <f t="shared" si="851"/>
        <v/>
      </c>
      <c r="AG478" s="291" t="str">
        <f t="shared" si="851"/>
        <v/>
      </c>
    </row>
    <row r="479" spans="1:33" s="69" customFormat="1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.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>
      <c r="A482" s="606">
        <v>2</v>
      </c>
      <c r="B482" s="607" t="s">
        <v>28</v>
      </c>
      <c r="C482" s="608" t="s">
        <v>1</v>
      </c>
      <c r="D482" s="609">
        <f>IF(G$79="","",SUM(D483:D489))</f>
        <v>0</v>
      </c>
      <c r="E482" s="609">
        <f t="shared" ref="E482" si="852">IF(H$79="","",SUM(E483:E489))</f>
        <v>0</v>
      </c>
      <c r="F482" s="609">
        <f t="shared" ref="F482" si="853">IF(I$79="","",SUM(F483:F489))</f>
        <v>0</v>
      </c>
      <c r="G482" s="609">
        <f t="shared" ref="G482" si="854">IF(J$79="","",SUM(G483:G489))</f>
        <v>0</v>
      </c>
      <c r="H482" s="609">
        <f t="shared" ref="H482" si="855">IF(K$79="","",SUM(H483:H489))</f>
        <v>0</v>
      </c>
      <c r="I482" s="609">
        <f t="shared" ref="I482" si="856">IF(L$79="","",SUM(I483:I489))</f>
        <v>0</v>
      </c>
      <c r="J482" s="609">
        <f t="shared" ref="J482" si="857">IF(M$79="","",SUM(J483:J489))</f>
        <v>0</v>
      </c>
      <c r="K482" s="609">
        <f t="shared" ref="K482" si="858">IF(N$79="","",SUM(K483:K489))</f>
        <v>0</v>
      </c>
      <c r="L482" s="609">
        <f t="shared" ref="L482" si="859">IF(O$79="","",SUM(L483:L489))</f>
        <v>0</v>
      </c>
      <c r="M482" s="609">
        <f t="shared" ref="M482" si="860">IF(P$79="","",SUM(M483:M489))</f>
        <v>0</v>
      </c>
      <c r="N482" s="609">
        <f t="shared" ref="N482" si="861">IF(Q$79="","",SUM(N483:N489))</f>
        <v>0</v>
      </c>
      <c r="O482" s="609">
        <f t="shared" ref="O482" si="862">IF(R$79="","",SUM(O483:O489))</f>
        <v>0</v>
      </c>
      <c r="P482" s="609">
        <f t="shared" ref="P482" si="863">IF(S$79="","",SUM(P483:P489))</f>
        <v>0</v>
      </c>
      <c r="Q482" s="609">
        <f t="shared" ref="Q482" si="864">IF(T$79="","",SUM(Q483:Q489))</f>
        <v>0</v>
      </c>
      <c r="R482" s="609">
        <f t="shared" ref="R482" si="865">IF(U$79="","",SUM(R483:R489))</f>
        <v>0</v>
      </c>
      <c r="S482" s="609" t="str">
        <f t="shared" ref="S482" si="866">IF(V$79="","",SUM(S483:S489))</f>
        <v/>
      </c>
      <c r="T482" s="609" t="str">
        <f t="shared" ref="T482" si="867">IF(W$79="","",SUM(T483:T489))</f>
        <v/>
      </c>
      <c r="U482" s="609" t="str">
        <f t="shared" ref="U482" si="868">IF(X$79="","",SUM(U483:U489))</f>
        <v/>
      </c>
      <c r="V482" s="609" t="str">
        <f t="shared" ref="V482" si="869">IF(Y$79="","",SUM(V483:V489))</f>
        <v/>
      </c>
      <c r="W482" s="609" t="str">
        <f t="shared" ref="W482" si="870">IF(Z$79="","",SUM(W483:W489))</f>
        <v/>
      </c>
      <c r="X482" s="609" t="str">
        <f t="shared" ref="X482" si="871">IF(AA$79="","",SUM(X483:X489))</f>
        <v/>
      </c>
      <c r="Y482" s="609" t="str">
        <f t="shared" ref="Y482" si="872">IF(AB$79="","",SUM(Y483:Y489))</f>
        <v/>
      </c>
      <c r="Z482" s="609" t="str">
        <f t="shared" ref="Z482" si="873">IF(AC$79="","",SUM(Z483:Z489))</f>
        <v/>
      </c>
      <c r="AA482" s="609" t="str">
        <f t="shared" ref="AA482" si="874">IF(AD$79="","",SUM(AA483:AA489))</f>
        <v/>
      </c>
      <c r="AB482" s="609" t="str">
        <f t="shared" ref="AB482" si="875">IF(AE$79="","",SUM(AB483:AB489))</f>
        <v/>
      </c>
      <c r="AC482" s="609" t="str">
        <f t="shared" ref="AC482" si="876">IF(AF$79="","",SUM(AC483:AC489))</f>
        <v/>
      </c>
      <c r="AD482" s="609" t="str">
        <f t="shared" ref="AD482" si="877">IF(AG$79="","",SUM(AD483:AD489))</f>
        <v/>
      </c>
      <c r="AE482" s="609" t="str">
        <f t="shared" ref="AE482" si="878">IF(AH$79="","",SUM(AE483:AE489))</f>
        <v/>
      </c>
      <c r="AF482" s="609" t="str">
        <f t="shared" ref="AF482" si="879">IF(AI$79="","",SUM(AF483:AF489))</f>
        <v/>
      </c>
      <c r="AG482" s="609" t="str">
        <f t="shared" ref="AG482" si="880">IF(AJ$79="","",SUM(AG483:AG489))</f>
        <v/>
      </c>
    </row>
    <row r="483" spans="1:33" s="69" customFormat="1">
      <c r="A483" s="85" t="s">
        <v>35</v>
      </c>
      <c r="B483" s="86" t="s">
        <v>301</v>
      </c>
      <c r="C483" s="87" t="s">
        <v>1</v>
      </c>
      <c r="D483" s="291">
        <f>IF(G$79="","",IF(D$181="",0,D$181))</f>
        <v>0</v>
      </c>
      <c r="E483" s="291">
        <f t="shared" ref="E483" si="881">IF(H$79="","",IF(E$181="",0,E$181))</f>
        <v>0</v>
      </c>
      <c r="F483" s="291">
        <f t="shared" ref="F483" si="882">IF(I$79="","",IF(F$181="",0,F$181))</f>
        <v>0</v>
      </c>
      <c r="G483" s="291">
        <f t="shared" ref="G483" si="883">IF(J$79="","",IF(G$181="",0,G$181))</f>
        <v>0</v>
      </c>
      <c r="H483" s="291">
        <f t="shared" ref="H483" si="884">IF(K$79="","",IF(H$181="",0,H$181))</f>
        <v>0</v>
      </c>
      <c r="I483" s="291">
        <f t="shared" ref="I483" si="885">IF(L$79="","",IF(I$181="",0,I$181))</f>
        <v>0</v>
      </c>
      <c r="J483" s="291">
        <f t="shared" ref="J483" si="886">IF(M$79="","",IF(J$181="",0,J$181))</f>
        <v>0</v>
      </c>
      <c r="K483" s="291">
        <f t="shared" ref="K483" si="887">IF(N$79="","",IF(K$181="",0,K$181))</f>
        <v>0</v>
      </c>
      <c r="L483" s="291">
        <f t="shared" ref="L483" si="888">IF(O$79="","",IF(L$181="",0,L$181))</f>
        <v>0</v>
      </c>
      <c r="M483" s="291">
        <f t="shared" ref="M483" si="889">IF(P$79="","",IF(M$181="",0,M$181))</f>
        <v>0</v>
      </c>
      <c r="N483" s="291">
        <f t="shared" ref="N483" si="890">IF(Q$79="","",IF(N$181="",0,N$181))</f>
        <v>0</v>
      </c>
      <c r="O483" s="291">
        <f t="shared" ref="O483" si="891">IF(R$79="","",IF(O$181="",0,O$181))</f>
        <v>0</v>
      </c>
      <c r="P483" s="291">
        <f t="shared" ref="P483" si="892">IF(S$79="","",IF(P$181="",0,P$181))</f>
        <v>0</v>
      </c>
      <c r="Q483" s="291">
        <f t="shared" ref="Q483" si="893">IF(T$79="","",IF(Q$181="",0,Q$181))</f>
        <v>0</v>
      </c>
      <c r="R483" s="291">
        <f t="shared" ref="R483" si="894">IF(U$79="","",IF(R$181="",0,R$181))</f>
        <v>0</v>
      </c>
      <c r="S483" s="291" t="str">
        <f t="shared" ref="S483" si="895">IF(V$79="","",IF(S$181="",0,S$181))</f>
        <v/>
      </c>
      <c r="T483" s="291" t="str">
        <f t="shared" ref="T483" si="896">IF(W$79="","",IF(T$181="",0,T$181))</f>
        <v/>
      </c>
      <c r="U483" s="291" t="str">
        <f t="shared" ref="U483" si="897">IF(X$79="","",IF(U$181="",0,U$181))</f>
        <v/>
      </c>
      <c r="V483" s="291" t="str">
        <f t="shared" ref="V483" si="898">IF(Y$79="","",IF(V$181="",0,V$181))</f>
        <v/>
      </c>
      <c r="W483" s="291" t="str">
        <f t="shared" ref="W483" si="899">IF(Z$79="","",IF(W$181="",0,W$181))</f>
        <v/>
      </c>
      <c r="X483" s="291" t="str">
        <f t="shared" ref="X483" si="900">IF(AA$79="","",IF(X$181="",0,X$181))</f>
        <v/>
      </c>
      <c r="Y483" s="291" t="str">
        <f t="shared" ref="Y483" si="901">IF(AB$79="","",IF(Y$181="",0,Y$181))</f>
        <v/>
      </c>
      <c r="Z483" s="291" t="str">
        <f t="shared" ref="Z483" si="902">IF(AC$79="","",IF(Z$181="",0,Z$181))</f>
        <v/>
      </c>
      <c r="AA483" s="291" t="str">
        <f t="shared" ref="AA483" si="903">IF(AD$79="","",IF(AA$181="",0,AA$181))</f>
        <v/>
      </c>
      <c r="AB483" s="291" t="str">
        <f t="shared" ref="AB483" si="904">IF(AE$79="","",IF(AB$181="",0,AB$181))</f>
        <v/>
      </c>
      <c r="AC483" s="291" t="str">
        <f t="shared" ref="AC483" si="905">IF(AF$79="","",IF(AC$181="",0,AC$181))</f>
        <v/>
      </c>
      <c r="AD483" s="291" t="str">
        <f t="shared" ref="AD483" si="906">IF(AG$79="","",IF(AD$181="",0,AD$181))</f>
        <v/>
      </c>
      <c r="AE483" s="291" t="str">
        <f t="shared" ref="AE483" si="907">IF(AH$79="","",IF(AE$181="",0,AE$181))</f>
        <v/>
      </c>
      <c r="AF483" s="291" t="str">
        <f t="shared" ref="AF483" si="908">IF(AI$79="","",IF(AF$181="",0,AF$181))</f>
        <v/>
      </c>
      <c r="AG483" s="291" t="str">
        <f t="shared" ref="AG483" si="909">IF(AJ$79="","",IF(AG$181="",0,AG$181))</f>
        <v/>
      </c>
    </row>
    <row r="484" spans="1:33" s="69" customFormat="1" ht="22.5">
      <c r="A484" s="85" t="s">
        <v>36</v>
      </c>
      <c r="B484" s="86" t="s">
        <v>337</v>
      </c>
      <c r="C484" s="87" t="s">
        <v>1</v>
      </c>
      <c r="D484" s="291">
        <f>IF(G$79="","",SUM(D231,D$185)-SUM(D216,D219))</f>
        <v>0</v>
      </c>
      <c r="E484" s="291">
        <f t="shared" ref="E484:AG484" si="910">IF(H$79="","",SUM(E231,E$185)-SUM(E216,E219))</f>
        <v>0</v>
      </c>
      <c r="F484" s="291">
        <f t="shared" si="910"/>
        <v>0</v>
      </c>
      <c r="G484" s="291">
        <f t="shared" si="910"/>
        <v>0</v>
      </c>
      <c r="H484" s="291">
        <f t="shared" si="910"/>
        <v>0</v>
      </c>
      <c r="I484" s="291">
        <f t="shared" si="910"/>
        <v>0</v>
      </c>
      <c r="J484" s="291">
        <f t="shared" si="910"/>
        <v>0</v>
      </c>
      <c r="K484" s="291">
        <f t="shared" si="910"/>
        <v>0</v>
      </c>
      <c r="L484" s="291">
        <f t="shared" si="910"/>
        <v>0</v>
      </c>
      <c r="M484" s="291">
        <f t="shared" si="910"/>
        <v>0</v>
      </c>
      <c r="N484" s="291">
        <f t="shared" si="910"/>
        <v>0</v>
      </c>
      <c r="O484" s="291">
        <f t="shared" si="910"/>
        <v>0</v>
      </c>
      <c r="P484" s="291">
        <f t="shared" si="910"/>
        <v>0</v>
      </c>
      <c r="Q484" s="291">
        <f t="shared" si="910"/>
        <v>0</v>
      </c>
      <c r="R484" s="291">
        <f t="shared" si="910"/>
        <v>0</v>
      </c>
      <c r="S484" s="291" t="str">
        <f t="shared" si="910"/>
        <v/>
      </c>
      <c r="T484" s="291" t="str">
        <f t="shared" si="910"/>
        <v/>
      </c>
      <c r="U484" s="291" t="str">
        <f t="shared" si="910"/>
        <v/>
      </c>
      <c r="V484" s="291" t="str">
        <f t="shared" si="910"/>
        <v/>
      </c>
      <c r="W484" s="291" t="str">
        <f t="shared" si="910"/>
        <v/>
      </c>
      <c r="X484" s="291" t="str">
        <f t="shared" si="910"/>
        <v/>
      </c>
      <c r="Y484" s="291" t="str">
        <f t="shared" si="910"/>
        <v/>
      </c>
      <c r="Z484" s="291" t="str">
        <f t="shared" si="910"/>
        <v/>
      </c>
      <c r="AA484" s="291" t="str">
        <f t="shared" si="910"/>
        <v/>
      </c>
      <c r="AB484" s="291" t="str">
        <f t="shared" si="910"/>
        <v/>
      </c>
      <c r="AC484" s="291" t="str">
        <f t="shared" si="910"/>
        <v/>
      </c>
      <c r="AD484" s="291" t="str">
        <f t="shared" si="910"/>
        <v/>
      </c>
      <c r="AE484" s="291" t="str">
        <f t="shared" si="910"/>
        <v/>
      </c>
      <c r="AF484" s="291" t="str">
        <f t="shared" si="910"/>
        <v/>
      </c>
      <c r="AG484" s="291" t="str">
        <f t="shared" si="910"/>
        <v/>
      </c>
    </row>
    <row r="485" spans="1:33" s="69" customFormat="1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t="shared" ref="E485" si="911">IF(H$79="","",E$194)</f>
        <v/>
      </c>
      <c r="F485" s="291" t="str">
        <f t="shared" ref="F485" si="912">IF(I$79="","",F$194)</f>
        <v/>
      </c>
      <c r="G485" s="291" t="str">
        <f t="shared" ref="G485" si="913">IF(J$79="","",G$194)</f>
        <v/>
      </c>
      <c r="H485" s="291" t="str">
        <f t="shared" ref="H485" si="914">IF(K$79="","",H$194)</f>
        <v/>
      </c>
      <c r="I485" s="291" t="str">
        <f t="shared" ref="I485" si="915">IF(L$79="","",I$194)</f>
        <v/>
      </c>
      <c r="J485" s="291" t="str">
        <f t="shared" ref="J485" si="916">IF(M$79="","",J$194)</f>
        <v/>
      </c>
      <c r="K485" s="291" t="str">
        <f t="shared" ref="K485" si="917">IF(N$79="","",K$194)</f>
        <v/>
      </c>
      <c r="L485" s="291" t="str">
        <f t="shared" ref="L485" si="918">IF(O$79="","",L$194)</f>
        <v/>
      </c>
      <c r="M485" s="291" t="str">
        <f t="shared" ref="M485" si="919">IF(P$79="","",M$194)</f>
        <v/>
      </c>
      <c r="N485" s="291" t="str">
        <f t="shared" ref="N485" si="920">IF(Q$79="","",N$194)</f>
        <v/>
      </c>
      <c r="O485" s="291" t="str">
        <f t="shared" ref="O485" si="921">IF(R$79="","",O$194)</f>
        <v/>
      </c>
      <c r="P485" s="291" t="str">
        <f t="shared" ref="P485" si="922">IF(S$79="","",P$194)</f>
        <v/>
      </c>
      <c r="Q485" s="291" t="str">
        <f t="shared" ref="Q485" si="923">IF(T$79="","",Q$194)</f>
        <v/>
      </c>
      <c r="R485" s="291" t="str">
        <f t="shared" ref="R485" si="924">IF(U$79="","",R$194)</f>
        <v/>
      </c>
      <c r="S485" s="291" t="str">
        <f t="shared" ref="S485" si="925">IF(V$79="","",S$194)</f>
        <v/>
      </c>
      <c r="T485" s="291" t="str">
        <f t="shared" ref="T485" si="926">IF(W$79="","",T$194)</f>
        <v/>
      </c>
      <c r="U485" s="291" t="str">
        <f t="shared" ref="U485" si="927">IF(X$79="","",U$194)</f>
        <v/>
      </c>
      <c r="V485" s="291" t="str">
        <f t="shared" ref="V485" si="928">IF(Y$79="","",V$194)</f>
        <v/>
      </c>
      <c r="W485" s="291" t="str">
        <f t="shared" ref="W485" si="929">IF(Z$79="","",W$194)</f>
        <v/>
      </c>
      <c r="X485" s="291" t="str">
        <f t="shared" ref="X485" si="930">IF(AA$79="","",X$194)</f>
        <v/>
      </c>
      <c r="Y485" s="291" t="str">
        <f t="shared" ref="Y485" si="931">IF(AB$79="","",Y$194)</f>
        <v/>
      </c>
      <c r="Z485" s="291" t="str">
        <f t="shared" ref="Z485" si="932">IF(AC$79="","",Z$194)</f>
        <v/>
      </c>
      <c r="AA485" s="291" t="str">
        <f t="shared" ref="AA485" si="933">IF(AD$79="","",AA$194)</f>
        <v/>
      </c>
      <c r="AB485" s="291" t="str">
        <f t="shared" ref="AB485" si="934">IF(AE$79="","",AB$194)</f>
        <v/>
      </c>
      <c r="AC485" s="291" t="str">
        <f t="shared" ref="AC485" si="935">IF(AF$79="","",AC$194)</f>
        <v/>
      </c>
      <c r="AD485" s="291" t="str">
        <f t="shared" ref="AD485" si="936">IF(AG$79="","",AD$194)</f>
        <v/>
      </c>
      <c r="AE485" s="291" t="str">
        <f t="shared" ref="AE485" si="937">IF(AH$79="","",AE$194)</f>
        <v/>
      </c>
      <c r="AF485" s="291" t="str">
        <f t="shared" ref="AF485" si="938">IF(AI$79="","",AF$194)</f>
        <v/>
      </c>
      <c r="AG485" s="291" t="str">
        <f t="shared" ref="AG485" si="939">IF(AJ$79="","",AG$194)</f>
        <v/>
      </c>
    </row>
    <row r="486" spans="1:33" s="69" customFormat="1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t="shared" ref="E486" si="940">IF(H$79="","",E$195)</f>
        <v/>
      </c>
      <c r="F486" s="291" t="str">
        <f t="shared" ref="F486" si="941">IF(I$79="","",F$195)</f>
        <v/>
      </c>
      <c r="G486" s="291" t="str">
        <f t="shared" ref="G486" si="942">IF(J$79="","",G$195)</f>
        <v/>
      </c>
      <c r="H486" s="291" t="str">
        <f t="shared" ref="H486" si="943">IF(K$79="","",H$195)</f>
        <v/>
      </c>
      <c r="I486" s="291" t="str">
        <f t="shared" ref="I486" si="944">IF(L$79="","",I$195)</f>
        <v/>
      </c>
      <c r="J486" s="291" t="str">
        <f t="shared" ref="J486" si="945">IF(M$79="","",J$195)</f>
        <v/>
      </c>
      <c r="K486" s="291" t="str">
        <f t="shared" ref="K486" si="946">IF(N$79="","",K$195)</f>
        <v/>
      </c>
      <c r="L486" s="291" t="str">
        <f t="shared" ref="L486" si="947">IF(O$79="","",L$195)</f>
        <v/>
      </c>
      <c r="M486" s="291" t="str">
        <f t="shared" ref="M486" si="948">IF(P$79="","",M$195)</f>
        <v/>
      </c>
      <c r="N486" s="291" t="str">
        <f t="shared" ref="N486" si="949">IF(Q$79="","",N$195)</f>
        <v/>
      </c>
      <c r="O486" s="291" t="str">
        <f t="shared" ref="O486" si="950">IF(R$79="","",O$195)</f>
        <v/>
      </c>
      <c r="P486" s="291" t="str">
        <f t="shared" ref="P486" si="951">IF(S$79="","",P$195)</f>
        <v/>
      </c>
      <c r="Q486" s="291" t="str">
        <f t="shared" ref="Q486" si="952">IF(T$79="","",Q$195)</f>
        <v/>
      </c>
      <c r="R486" s="291" t="str">
        <f t="shared" ref="R486" si="953">IF(U$79="","",R$195)</f>
        <v/>
      </c>
      <c r="S486" s="291" t="str">
        <f t="shared" ref="S486" si="954">IF(V$79="","",S$195)</f>
        <v/>
      </c>
      <c r="T486" s="291" t="str">
        <f t="shared" ref="T486" si="955">IF(W$79="","",T$195)</f>
        <v/>
      </c>
      <c r="U486" s="291" t="str">
        <f t="shared" ref="U486" si="956">IF(X$79="","",U$195)</f>
        <v/>
      </c>
      <c r="V486" s="291" t="str">
        <f t="shared" ref="V486" si="957">IF(Y$79="","",V$195)</f>
        <v/>
      </c>
      <c r="W486" s="291" t="str">
        <f t="shared" ref="W486" si="958">IF(Z$79="","",W$195)</f>
        <v/>
      </c>
      <c r="X486" s="291" t="str">
        <f t="shared" ref="X486" si="959">IF(AA$79="","",X$195)</f>
        <v/>
      </c>
      <c r="Y486" s="291" t="str">
        <f t="shared" ref="Y486" si="960">IF(AB$79="","",Y$195)</f>
        <v/>
      </c>
      <c r="Z486" s="291" t="str">
        <f t="shared" ref="Z486" si="961">IF(AC$79="","",Z$195)</f>
        <v/>
      </c>
      <c r="AA486" s="291" t="str">
        <f t="shared" ref="AA486" si="962">IF(AD$79="","",AA$195)</f>
        <v/>
      </c>
      <c r="AB486" s="291" t="str">
        <f t="shared" ref="AB486" si="963">IF(AE$79="","",AB$195)</f>
        <v/>
      </c>
      <c r="AC486" s="291" t="str">
        <f t="shared" ref="AC486" si="964">IF(AF$79="","",AC$195)</f>
        <v/>
      </c>
      <c r="AD486" s="291" t="str">
        <f t="shared" ref="AD486" si="965">IF(AG$79="","",AD$195)</f>
        <v/>
      </c>
      <c r="AE486" s="291" t="str">
        <f t="shared" ref="AE486" si="966">IF(AH$79="","",AE$195)</f>
        <v/>
      </c>
      <c r="AF486" s="291" t="str">
        <f t="shared" ref="AF486" si="967">IF(AI$79="","",AF$195)</f>
        <v/>
      </c>
      <c r="AG486" s="291" t="str">
        <f t="shared" ref="AG486" si="968">IF(AJ$79="","",AG$195)</f>
        <v/>
      </c>
    </row>
    <row r="487" spans="1:33" s="69" customFormat="1">
      <c r="A487" s="85" t="s">
        <v>39</v>
      </c>
      <c r="B487" s="86" t="s">
        <v>332</v>
      </c>
      <c r="C487" s="87" t="s">
        <v>1</v>
      </c>
      <c r="D487" s="291">
        <f t="shared" ref="D487:AG487" si="969">IF(G$79="","",IF(SUM(D478)-SUM(D484,D486,D216,D219)&gt;0,(SUM(D478)-SUM(D484,D486,D216,D219))*$D$39,0))</f>
        <v>0</v>
      </c>
      <c r="E487" s="291">
        <f t="shared" si="969"/>
        <v>0</v>
      </c>
      <c r="F487" s="291">
        <f t="shared" si="969"/>
        <v>0</v>
      </c>
      <c r="G487" s="291">
        <f t="shared" si="969"/>
        <v>0</v>
      </c>
      <c r="H487" s="291">
        <f t="shared" si="969"/>
        <v>0</v>
      </c>
      <c r="I487" s="291">
        <f t="shared" si="969"/>
        <v>0</v>
      </c>
      <c r="J487" s="291">
        <f t="shared" si="969"/>
        <v>0</v>
      </c>
      <c r="K487" s="291">
        <f t="shared" si="969"/>
        <v>0</v>
      </c>
      <c r="L487" s="291">
        <f t="shared" si="969"/>
        <v>0</v>
      </c>
      <c r="M487" s="291">
        <f t="shared" si="969"/>
        <v>0</v>
      </c>
      <c r="N487" s="291">
        <f t="shared" si="969"/>
        <v>0</v>
      </c>
      <c r="O487" s="291">
        <f t="shared" si="969"/>
        <v>0</v>
      </c>
      <c r="P487" s="291">
        <f t="shared" si="969"/>
        <v>0</v>
      </c>
      <c r="Q487" s="291">
        <f t="shared" si="969"/>
        <v>0</v>
      </c>
      <c r="R487" s="291">
        <f t="shared" si="969"/>
        <v>0</v>
      </c>
      <c r="S487" s="291" t="str">
        <f t="shared" si="969"/>
        <v/>
      </c>
      <c r="T487" s="291" t="str">
        <f t="shared" si="969"/>
        <v/>
      </c>
      <c r="U487" s="291" t="str">
        <f t="shared" si="969"/>
        <v/>
      </c>
      <c r="V487" s="291" t="str">
        <f t="shared" si="969"/>
        <v/>
      </c>
      <c r="W487" s="291" t="str">
        <f t="shared" si="969"/>
        <v/>
      </c>
      <c r="X487" s="291" t="str">
        <f t="shared" si="969"/>
        <v/>
      </c>
      <c r="Y487" s="291" t="str">
        <f t="shared" si="969"/>
        <v/>
      </c>
      <c r="Z487" s="291" t="str">
        <f t="shared" si="969"/>
        <v/>
      </c>
      <c r="AA487" s="291" t="str">
        <f t="shared" si="969"/>
        <v/>
      </c>
      <c r="AB487" s="291" t="str">
        <f t="shared" si="969"/>
        <v/>
      </c>
      <c r="AC487" s="291" t="str">
        <f t="shared" si="969"/>
        <v/>
      </c>
      <c r="AD487" s="291" t="str">
        <f t="shared" si="969"/>
        <v/>
      </c>
      <c r="AE487" s="291" t="str">
        <f t="shared" si="969"/>
        <v/>
      </c>
      <c r="AF487" s="291" t="str">
        <f t="shared" si="969"/>
        <v/>
      </c>
      <c r="AG487" s="291" t="str">
        <f t="shared" si="969"/>
        <v/>
      </c>
    </row>
    <row r="488" spans="1:33" s="69" customFormat="1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>
      <c r="A490" s="45">
        <v>3</v>
      </c>
      <c r="B490" s="265" t="s">
        <v>30</v>
      </c>
      <c r="C490" s="148" t="s">
        <v>1</v>
      </c>
      <c r="D490" s="610">
        <f>IF(G$79="","",D474-D482)</f>
        <v>0</v>
      </c>
      <c r="E490" s="610">
        <f t="shared" ref="E490:AG490" si="970">IF(E$449="","",E474-E482)</f>
        <v>0</v>
      </c>
      <c r="F490" s="610">
        <f t="shared" si="970"/>
        <v>0</v>
      </c>
      <c r="G490" s="610">
        <f t="shared" si="970"/>
        <v>0</v>
      </c>
      <c r="H490" s="610">
        <f t="shared" si="970"/>
        <v>0</v>
      </c>
      <c r="I490" s="610">
        <f t="shared" si="970"/>
        <v>0</v>
      </c>
      <c r="J490" s="610">
        <f t="shared" si="970"/>
        <v>0</v>
      </c>
      <c r="K490" s="610">
        <f t="shared" si="970"/>
        <v>0</v>
      </c>
      <c r="L490" s="610">
        <f t="shared" si="970"/>
        <v>0</v>
      </c>
      <c r="M490" s="610">
        <f t="shared" si="970"/>
        <v>0</v>
      </c>
      <c r="N490" s="610">
        <f t="shared" si="970"/>
        <v>0</v>
      </c>
      <c r="O490" s="610">
        <f t="shared" si="970"/>
        <v>0</v>
      </c>
      <c r="P490" s="610">
        <f t="shared" si="970"/>
        <v>0</v>
      </c>
      <c r="Q490" s="610">
        <f t="shared" si="970"/>
        <v>0</v>
      </c>
      <c r="R490" s="610">
        <f t="shared" si="970"/>
        <v>0</v>
      </c>
      <c r="S490" s="610" t="str">
        <f t="shared" si="970"/>
        <v/>
      </c>
      <c r="T490" s="610" t="str">
        <f t="shared" si="970"/>
        <v/>
      </c>
      <c r="U490" s="610" t="str">
        <f t="shared" si="970"/>
        <v/>
      </c>
      <c r="V490" s="610" t="str">
        <f t="shared" si="970"/>
        <v/>
      </c>
      <c r="W490" s="610" t="str">
        <f t="shared" si="970"/>
        <v/>
      </c>
      <c r="X490" s="610" t="str">
        <f t="shared" si="970"/>
        <v/>
      </c>
      <c r="Y490" s="610" t="str">
        <f t="shared" si="970"/>
        <v/>
      </c>
      <c r="Z490" s="610" t="str">
        <f t="shared" si="970"/>
        <v/>
      </c>
      <c r="AA490" s="610" t="str">
        <f t="shared" si="970"/>
        <v/>
      </c>
      <c r="AB490" s="610" t="str">
        <f t="shared" si="970"/>
        <v/>
      </c>
      <c r="AC490" s="610" t="str">
        <f t="shared" si="970"/>
        <v/>
      </c>
      <c r="AD490" s="610" t="str">
        <f t="shared" si="970"/>
        <v/>
      </c>
      <c r="AE490" s="610" t="str">
        <f t="shared" si="970"/>
        <v/>
      </c>
      <c r="AF490" s="610" t="str">
        <f t="shared" si="970"/>
        <v/>
      </c>
      <c r="AG490" s="610" t="str">
        <f t="shared" si="970"/>
        <v/>
      </c>
    </row>
    <row r="491" spans="1:33" s="69" customFormat="1">
      <c r="A491" s="198">
        <v>4</v>
      </c>
      <c r="B491" s="156" t="s">
        <v>31</v>
      </c>
      <c r="C491" s="289" t="s">
        <v>1</v>
      </c>
      <c r="D491" s="290">
        <f>IF(G$79="","",D473+D490)</f>
        <v>0</v>
      </c>
      <c r="E491" s="290">
        <f t="shared" ref="E491:AG491" si="971">IF(E$449="","",E473+E490)</f>
        <v>0</v>
      </c>
      <c r="F491" s="290">
        <f t="shared" si="971"/>
        <v>0</v>
      </c>
      <c r="G491" s="290">
        <f t="shared" si="971"/>
        <v>0</v>
      </c>
      <c r="H491" s="290">
        <f t="shared" si="971"/>
        <v>0</v>
      </c>
      <c r="I491" s="290">
        <f t="shared" si="971"/>
        <v>0</v>
      </c>
      <c r="J491" s="290">
        <f t="shared" si="971"/>
        <v>0</v>
      </c>
      <c r="K491" s="290">
        <f t="shared" si="971"/>
        <v>0</v>
      </c>
      <c r="L491" s="290">
        <f t="shared" si="971"/>
        <v>0</v>
      </c>
      <c r="M491" s="290">
        <f t="shared" si="971"/>
        <v>0</v>
      </c>
      <c r="N491" s="290">
        <f t="shared" si="971"/>
        <v>0</v>
      </c>
      <c r="O491" s="290">
        <f t="shared" si="971"/>
        <v>0</v>
      </c>
      <c r="P491" s="290">
        <f t="shared" si="971"/>
        <v>0</v>
      </c>
      <c r="Q491" s="290">
        <f t="shared" si="971"/>
        <v>0</v>
      </c>
      <c r="R491" s="290">
        <f t="shared" si="971"/>
        <v>0</v>
      </c>
      <c r="S491" s="290" t="str">
        <f t="shared" si="971"/>
        <v/>
      </c>
      <c r="T491" s="290" t="str">
        <f t="shared" si="971"/>
        <v/>
      </c>
      <c r="U491" s="290" t="str">
        <f t="shared" si="971"/>
        <v/>
      </c>
      <c r="V491" s="290" t="str">
        <f t="shared" si="971"/>
        <v/>
      </c>
      <c r="W491" s="290" t="str">
        <f t="shared" si="971"/>
        <v/>
      </c>
      <c r="X491" s="290" t="str">
        <f t="shared" si="971"/>
        <v/>
      </c>
      <c r="Y491" s="290" t="str">
        <f t="shared" si="971"/>
        <v/>
      </c>
      <c r="Z491" s="290" t="str">
        <f t="shared" si="971"/>
        <v/>
      </c>
      <c r="AA491" s="290" t="str">
        <f t="shared" si="971"/>
        <v/>
      </c>
      <c r="AB491" s="290" t="str">
        <f t="shared" si="971"/>
        <v/>
      </c>
      <c r="AC491" s="290" t="str">
        <f t="shared" si="971"/>
        <v/>
      </c>
      <c r="AD491" s="290" t="str">
        <f t="shared" si="971"/>
        <v/>
      </c>
      <c r="AE491" s="290" t="str">
        <f t="shared" si="971"/>
        <v/>
      </c>
      <c r="AF491" s="290" t="str">
        <f t="shared" si="971"/>
        <v/>
      </c>
      <c r="AG491" s="290" t="str">
        <f t="shared" si="971"/>
        <v/>
      </c>
    </row>
    <row r="492" spans="1:33" s="69" customFormat="1" ht="22.5">
      <c r="A492" s="159">
        <v>5</v>
      </c>
      <c r="B492" s="299" t="s">
        <v>340</v>
      </c>
      <c r="C492" s="300" t="s">
        <v>80</v>
      </c>
      <c r="D492" s="425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33" s="374" customFormat="1" ht="24" customHeight="1">
      <c r="A493" s="373" t="s">
        <v>342</v>
      </c>
      <c r="B493" s="374" t="s">
        <v>341</v>
      </c>
      <c r="H493" s="400"/>
    </row>
    <row r="494" spans="1:33" s="396" customFormat="1" ht="19.5" customHeight="1">
      <c r="A494" s="395"/>
      <c r="B494" s="396" t="s">
        <v>391</v>
      </c>
    </row>
    <row r="495" spans="1:33" s="8" customFormat="1">
      <c r="A495" s="640" t="s">
        <v>10</v>
      </c>
      <c r="B495" s="642" t="s">
        <v>2</v>
      </c>
      <c r="C495" s="644" t="s">
        <v>0</v>
      </c>
      <c r="D495" s="385" t="str">
        <f t="shared" ref="D495" si="972">IF(G$79="","",G$79)</f>
        <v>Faza oper.</v>
      </c>
      <c r="E495" s="385" t="str">
        <f t="shared" ref="E495" si="973">IF(H$79="","",H$79)</f>
        <v>Faza oper.</v>
      </c>
      <c r="F495" s="385" t="str">
        <f t="shared" ref="F495" si="974">IF(I$79="","",I$79)</f>
        <v>Faza oper.</v>
      </c>
      <c r="G495" s="385" t="str">
        <f t="shared" ref="G495" si="975">IF(J$79="","",J$79)</f>
        <v>Faza oper.</v>
      </c>
      <c r="H495" s="385" t="str">
        <f t="shared" ref="H495" si="976">IF(K$79="","",K$79)</f>
        <v>Faza oper.</v>
      </c>
      <c r="I495" s="385" t="str">
        <f t="shared" ref="I495" si="977">IF(L$79="","",L$79)</f>
        <v>Faza oper.</v>
      </c>
      <c r="J495" s="385" t="str">
        <f t="shared" ref="J495" si="978">IF(M$79="","",M$79)</f>
        <v>Faza oper.</v>
      </c>
      <c r="K495" s="385" t="str">
        <f t="shared" ref="K495" si="979">IF(N$79="","",N$79)</f>
        <v>Faza oper.</v>
      </c>
      <c r="L495" s="385" t="str">
        <f t="shared" ref="L495" si="980">IF(O$79="","",O$79)</f>
        <v>Faza oper.</v>
      </c>
      <c r="M495" s="385" t="str">
        <f t="shared" ref="M495" si="981">IF(P$79="","",P$79)</f>
        <v>Faza oper.</v>
      </c>
      <c r="N495" s="385" t="str">
        <f t="shared" ref="N495" si="982">IF(Q$79="","",Q$79)</f>
        <v>Faza oper.</v>
      </c>
      <c r="O495" s="385" t="str">
        <f t="shared" ref="O495" si="983">IF(R$79="","",R$79)</f>
        <v>Faza oper.</v>
      </c>
      <c r="P495" s="385" t="str">
        <f t="shared" ref="P495" si="984">IF(S$79="","",S$79)</f>
        <v>Faza oper.</v>
      </c>
      <c r="Q495" s="385" t="str">
        <f t="shared" ref="Q495" si="985">IF(T$79="","",T$79)</f>
        <v>Faza oper.</v>
      </c>
      <c r="R495" s="385" t="str">
        <f t="shared" ref="R495" si="986">IF(U$79="","",U$79)</f>
        <v>Faza oper.</v>
      </c>
      <c r="S495" s="385" t="str">
        <f t="shared" ref="S495" si="987">IF(V$79="","",V$79)</f>
        <v/>
      </c>
      <c r="T495" s="385" t="str">
        <f t="shared" ref="T495" si="988">IF(W$79="","",W$79)</f>
        <v/>
      </c>
      <c r="U495" s="385" t="str">
        <f t="shared" ref="U495" si="989">IF(X$79="","",X$79)</f>
        <v/>
      </c>
      <c r="V495" s="385" t="str">
        <f t="shared" ref="V495" si="990">IF(Y$79="","",Y$79)</f>
        <v/>
      </c>
      <c r="W495" s="385" t="str">
        <f t="shared" ref="W495" si="991">IF(Z$79="","",Z$79)</f>
        <v/>
      </c>
      <c r="X495" s="385" t="str">
        <f t="shared" ref="X495" si="992">IF(AA$79="","",AA$79)</f>
        <v/>
      </c>
      <c r="Y495" s="385" t="str">
        <f t="shared" ref="Y495" si="993">IF(AB$79="","",AB$79)</f>
        <v/>
      </c>
      <c r="Z495" s="385" t="str">
        <f t="shared" ref="Z495" si="994">IF(AC$79="","",AC$79)</f>
        <v/>
      </c>
      <c r="AA495" s="385" t="str">
        <f t="shared" ref="AA495" si="995">IF(AD$79="","",AD$79)</f>
        <v/>
      </c>
      <c r="AB495" s="385" t="str">
        <f t="shared" ref="AB495" si="996">IF(AE$79="","",AE$79)</f>
        <v/>
      </c>
      <c r="AC495" s="385" t="str">
        <f t="shared" ref="AC495" si="997">IF(AF$79="","",AF$79)</f>
        <v/>
      </c>
      <c r="AD495" s="385" t="str">
        <f t="shared" ref="AD495" si="998">IF(AG$79="","",AG$79)</f>
        <v/>
      </c>
      <c r="AE495" s="385" t="str">
        <f t="shared" ref="AE495" si="999">IF(AH$79="","",AH$79)</f>
        <v/>
      </c>
      <c r="AF495" s="385" t="str">
        <f t="shared" ref="AF495" si="1000">IF(AI$79="","",AI$79)</f>
        <v/>
      </c>
      <c r="AG495" s="385" t="str">
        <f t="shared" ref="AG495" si="1001">IF(AJ$79="","",AJ$79)</f>
        <v/>
      </c>
    </row>
    <row r="496" spans="1:33" s="8" customFormat="1">
      <c r="A496" s="641"/>
      <c r="B496" s="643"/>
      <c r="C496" s="645"/>
      <c r="D496" s="33">
        <f t="shared" ref="D496" si="1002">IF(G$80="","",G$80)</f>
        <v>2016</v>
      </c>
      <c r="E496" s="33">
        <f t="shared" ref="E496" si="1003">IF(H$80="","",H$80)</f>
        <v>2017</v>
      </c>
      <c r="F496" s="33">
        <f t="shared" ref="F496" si="1004">IF(I$80="","",I$80)</f>
        <v>2018</v>
      </c>
      <c r="G496" s="33">
        <f t="shared" ref="G496" si="1005">IF(J$80="","",J$80)</f>
        <v>2019</v>
      </c>
      <c r="H496" s="33">
        <f t="shared" ref="H496" si="1006">IF(K$80="","",K$80)</f>
        <v>2020</v>
      </c>
      <c r="I496" s="33">
        <f t="shared" ref="I496" si="1007">IF(L$80="","",L$80)</f>
        <v>2021</v>
      </c>
      <c r="J496" s="33">
        <f t="shared" ref="J496" si="1008">IF(M$80="","",M$80)</f>
        <v>2022</v>
      </c>
      <c r="K496" s="33">
        <f t="shared" ref="K496" si="1009">IF(N$80="","",N$80)</f>
        <v>2023</v>
      </c>
      <c r="L496" s="33">
        <f t="shared" ref="L496" si="1010">IF(O$80="","",O$80)</f>
        <v>2024</v>
      </c>
      <c r="M496" s="33">
        <f t="shared" ref="M496" si="1011">IF(P$80="","",P$80)</f>
        <v>2025</v>
      </c>
      <c r="N496" s="33">
        <f t="shared" ref="N496" si="1012">IF(Q$80="","",Q$80)</f>
        <v>2026</v>
      </c>
      <c r="O496" s="33">
        <f t="shared" ref="O496" si="1013">IF(R$80="","",R$80)</f>
        <v>2027</v>
      </c>
      <c r="P496" s="33">
        <f t="shared" ref="P496" si="1014">IF(S$80="","",S$80)</f>
        <v>2028</v>
      </c>
      <c r="Q496" s="33">
        <f t="shared" ref="Q496" si="1015">IF(T$80="","",T$80)</f>
        <v>2029</v>
      </c>
      <c r="R496" s="33">
        <f t="shared" ref="R496" si="1016">IF(U$80="","",U$80)</f>
        <v>2030</v>
      </c>
      <c r="S496" s="33" t="str">
        <f t="shared" ref="S496" si="1017">IF(V$80="","",V$80)</f>
        <v/>
      </c>
      <c r="T496" s="33" t="str">
        <f t="shared" ref="T496" si="1018">IF(W$80="","",W$80)</f>
        <v/>
      </c>
      <c r="U496" s="33" t="str">
        <f t="shared" ref="U496" si="1019">IF(X$80="","",X$80)</f>
        <v/>
      </c>
      <c r="V496" s="33" t="str">
        <f t="shared" ref="V496" si="1020">IF(Y$80="","",Y$80)</f>
        <v/>
      </c>
      <c r="W496" s="33" t="str">
        <f t="shared" ref="W496" si="1021">IF(Z$80="","",Z$80)</f>
        <v/>
      </c>
      <c r="X496" s="33" t="str">
        <f t="shared" ref="X496" si="1022">IF(AA$80="","",AA$80)</f>
        <v/>
      </c>
      <c r="Y496" s="33" t="str">
        <f t="shared" ref="Y496" si="1023">IF(AB$80="","",AB$80)</f>
        <v/>
      </c>
      <c r="Z496" s="33" t="str">
        <f t="shared" ref="Z496" si="1024">IF(AC$80="","",AC$80)</f>
        <v/>
      </c>
      <c r="AA496" s="33" t="str">
        <f t="shared" ref="AA496" si="1025">IF(AD$80="","",AD$80)</f>
        <v/>
      </c>
      <c r="AB496" s="33" t="str">
        <f t="shared" ref="AB496" si="1026">IF(AE$80="","",AE$80)</f>
        <v/>
      </c>
      <c r="AC496" s="33" t="str">
        <f t="shared" ref="AC496" si="1027">IF(AF$80="","",AF$80)</f>
        <v/>
      </c>
      <c r="AD496" s="33" t="str">
        <f t="shared" ref="AD496" si="1028">IF(AG$80="","",AG$80)</f>
        <v/>
      </c>
      <c r="AE496" s="33" t="str">
        <f t="shared" ref="AE496" si="1029">IF(AH$80="","",AH$80)</f>
        <v/>
      </c>
      <c r="AF496" s="33" t="str">
        <f t="shared" ref="AF496" si="1030">IF(AI$80="","",AI$80)</f>
        <v/>
      </c>
      <c r="AG496" s="33" t="str">
        <f t="shared" ref="AG496" si="1031">IF(AJ$80="","",AJ$80)</f>
        <v/>
      </c>
    </row>
    <row r="497" spans="1:40" s="69" customFormat="1" ht="22.5">
      <c r="A497" s="45" t="s">
        <v>22</v>
      </c>
      <c r="B497" s="265" t="s">
        <v>364</v>
      </c>
      <c r="C497" s="148" t="s">
        <v>1</v>
      </c>
      <c r="D497" s="266">
        <f>IF(G$79="","",SUM(D498:D499)-SUM(D500:D503))</f>
        <v>0</v>
      </c>
      <c r="E497" s="266">
        <f t="shared" ref="E497:AG497" si="1032">IF(H$79="","",SUM(E498:E499)-SUM(E500:E503))</f>
        <v>0</v>
      </c>
      <c r="F497" s="266">
        <f t="shared" si="1032"/>
        <v>0</v>
      </c>
      <c r="G497" s="266">
        <f t="shared" si="1032"/>
        <v>0</v>
      </c>
      <c r="H497" s="266">
        <f t="shared" si="1032"/>
        <v>0</v>
      </c>
      <c r="I497" s="266">
        <f t="shared" si="1032"/>
        <v>0</v>
      </c>
      <c r="J497" s="266">
        <f t="shared" si="1032"/>
        <v>0</v>
      </c>
      <c r="K497" s="266">
        <f t="shared" si="1032"/>
        <v>0</v>
      </c>
      <c r="L497" s="266">
        <f t="shared" si="1032"/>
        <v>0</v>
      </c>
      <c r="M497" s="266">
        <f t="shared" si="1032"/>
        <v>0</v>
      </c>
      <c r="N497" s="266">
        <f t="shared" si="1032"/>
        <v>0</v>
      </c>
      <c r="O497" s="266">
        <f t="shared" si="1032"/>
        <v>0</v>
      </c>
      <c r="P497" s="266">
        <f t="shared" si="1032"/>
        <v>0</v>
      </c>
      <c r="Q497" s="266">
        <f t="shared" si="1032"/>
        <v>0</v>
      </c>
      <c r="R497" s="266">
        <f t="shared" si="1032"/>
        <v>0</v>
      </c>
      <c r="S497" s="266" t="str">
        <f t="shared" si="1032"/>
        <v/>
      </c>
      <c r="T497" s="266" t="str">
        <f t="shared" si="1032"/>
        <v/>
      </c>
      <c r="U497" s="266" t="str">
        <f t="shared" si="1032"/>
        <v/>
      </c>
      <c r="V497" s="266" t="str">
        <f t="shared" si="1032"/>
        <v/>
      </c>
      <c r="W497" s="266" t="str">
        <f t="shared" si="1032"/>
        <v/>
      </c>
      <c r="X497" s="266" t="str">
        <f t="shared" si="1032"/>
        <v/>
      </c>
      <c r="Y497" s="266" t="str">
        <f t="shared" si="1032"/>
        <v/>
      </c>
      <c r="Z497" s="266" t="str">
        <f t="shared" si="1032"/>
        <v/>
      </c>
      <c r="AA497" s="266" t="str">
        <f t="shared" si="1032"/>
        <v/>
      </c>
      <c r="AB497" s="266" t="str">
        <f t="shared" si="1032"/>
        <v/>
      </c>
      <c r="AC497" s="266" t="str">
        <f t="shared" si="1032"/>
        <v/>
      </c>
      <c r="AD497" s="266" t="str">
        <f t="shared" si="1032"/>
        <v/>
      </c>
      <c r="AE497" s="266" t="str">
        <f t="shared" si="1032"/>
        <v/>
      </c>
      <c r="AF497" s="266" t="str">
        <f t="shared" si="1032"/>
        <v/>
      </c>
      <c r="AG497" s="266" t="str">
        <f t="shared" si="1032"/>
        <v/>
      </c>
    </row>
    <row r="498" spans="1:40" s="70" customFormat="1">
      <c r="A498" s="109" t="s">
        <v>373</v>
      </c>
      <c r="B498" s="10" t="s">
        <v>343</v>
      </c>
      <c r="C498" s="83" t="s">
        <v>1</v>
      </c>
      <c r="D498" s="84">
        <f t="shared" ref="D498:AG498" si="1033">IF(G$79="","",IF(D$424="Faza oper.",D$369,0))</f>
        <v>0</v>
      </c>
      <c r="E498" s="84">
        <f t="shared" si="1033"/>
        <v>0</v>
      </c>
      <c r="F498" s="84">
        <f t="shared" si="1033"/>
        <v>0</v>
      </c>
      <c r="G498" s="84">
        <f t="shared" si="1033"/>
        <v>0</v>
      </c>
      <c r="H498" s="84">
        <f t="shared" si="1033"/>
        <v>0</v>
      </c>
      <c r="I498" s="84">
        <f t="shared" si="1033"/>
        <v>0</v>
      </c>
      <c r="J498" s="84">
        <f t="shared" si="1033"/>
        <v>0</v>
      </c>
      <c r="K498" s="84">
        <f t="shared" si="1033"/>
        <v>0</v>
      </c>
      <c r="L498" s="84">
        <f t="shared" si="1033"/>
        <v>0</v>
      </c>
      <c r="M498" s="84">
        <f t="shared" si="1033"/>
        <v>0</v>
      </c>
      <c r="N498" s="84">
        <f t="shared" si="1033"/>
        <v>0</v>
      </c>
      <c r="O498" s="84">
        <f t="shared" si="1033"/>
        <v>0</v>
      </c>
      <c r="P498" s="84">
        <f t="shared" si="1033"/>
        <v>0</v>
      </c>
      <c r="Q498" s="84">
        <f t="shared" si="1033"/>
        <v>0</v>
      </c>
      <c r="R498" s="84">
        <f t="shared" si="1033"/>
        <v>0</v>
      </c>
      <c r="S498" s="84" t="str">
        <f t="shared" si="1033"/>
        <v/>
      </c>
      <c r="T498" s="84" t="str">
        <f t="shared" si="1033"/>
        <v/>
      </c>
      <c r="U498" s="84" t="str">
        <f t="shared" si="1033"/>
        <v/>
      </c>
      <c r="V498" s="84" t="str">
        <f t="shared" si="1033"/>
        <v/>
      </c>
      <c r="W498" s="84" t="str">
        <f t="shared" si="1033"/>
        <v/>
      </c>
      <c r="X498" s="84" t="str">
        <f t="shared" si="1033"/>
        <v/>
      </c>
      <c r="Y498" s="84" t="str">
        <f t="shared" si="1033"/>
        <v/>
      </c>
      <c r="Z498" s="84" t="str">
        <f t="shared" si="1033"/>
        <v/>
      </c>
      <c r="AA498" s="84" t="str">
        <f t="shared" si="1033"/>
        <v/>
      </c>
      <c r="AB498" s="84" t="str">
        <f t="shared" si="1033"/>
        <v/>
      </c>
      <c r="AC498" s="84" t="str">
        <f t="shared" si="1033"/>
        <v/>
      </c>
      <c r="AD498" s="84" t="str">
        <f t="shared" si="1033"/>
        <v/>
      </c>
      <c r="AE498" s="84" t="str">
        <f t="shared" si="1033"/>
        <v/>
      </c>
      <c r="AF498" s="84" t="str">
        <f t="shared" si="1033"/>
        <v/>
      </c>
      <c r="AG498" s="84" t="str">
        <f t="shared" si="1033"/>
        <v/>
      </c>
    </row>
    <row r="499" spans="1:40" s="70" customFormat="1" ht="22.5">
      <c r="A499" s="110" t="s">
        <v>374</v>
      </c>
      <c r="B499" s="24" t="s">
        <v>344</v>
      </c>
      <c r="C499" s="87" t="s">
        <v>1</v>
      </c>
      <c r="D499" s="88">
        <f t="shared" ref="D499:AG499" si="1034">IF(G$79="","",IF(AND(D$496&lt;&gt;"",E$496="")=TRUE,IF(D$498-D$500-D$502&gt;0,(D$498-D$500-D$502)/$D$37,0),0))</f>
        <v>0</v>
      </c>
      <c r="E499" s="88">
        <f t="shared" si="1034"/>
        <v>0</v>
      </c>
      <c r="F499" s="88">
        <f t="shared" si="1034"/>
        <v>0</v>
      </c>
      <c r="G499" s="88">
        <f t="shared" si="1034"/>
        <v>0</v>
      </c>
      <c r="H499" s="88">
        <f t="shared" si="1034"/>
        <v>0</v>
      </c>
      <c r="I499" s="88">
        <f t="shared" si="1034"/>
        <v>0</v>
      </c>
      <c r="J499" s="88">
        <f t="shared" si="1034"/>
        <v>0</v>
      </c>
      <c r="K499" s="88">
        <f t="shared" si="1034"/>
        <v>0</v>
      </c>
      <c r="L499" s="88">
        <f t="shared" si="1034"/>
        <v>0</v>
      </c>
      <c r="M499" s="88">
        <f t="shared" si="1034"/>
        <v>0</v>
      </c>
      <c r="N499" s="88">
        <f t="shared" si="1034"/>
        <v>0</v>
      </c>
      <c r="O499" s="88">
        <f t="shared" si="1034"/>
        <v>0</v>
      </c>
      <c r="P499" s="88">
        <f t="shared" si="1034"/>
        <v>0</v>
      </c>
      <c r="Q499" s="88">
        <f t="shared" si="1034"/>
        <v>0</v>
      </c>
      <c r="R499" s="88">
        <f t="shared" si="1034"/>
        <v>0</v>
      </c>
      <c r="S499" s="88" t="str">
        <f t="shared" si="1034"/>
        <v/>
      </c>
      <c r="T499" s="88" t="str">
        <f t="shared" si="1034"/>
        <v/>
      </c>
      <c r="U499" s="88" t="str">
        <f t="shared" si="1034"/>
        <v/>
      </c>
      <c r="V499" s="88" t="str">
        <f t="shared" si="1034"/>
        <v/>
      </c>
      <c r="W499" s="88" t="str">
        <f t="shared" si="1034"/>
        <v/>
      </c>
      <c r="X499" s="88" t="str">
        <f t="shared" si="1034"/>
        <v/>
      </c>
      <c r="Y499" s="88" t="str">
        <f t="shared" si="1034"/>
        <v/>
      </c>
      <c r="Z499" s="88" t="str">
        <f t="shared" si="1034"/>
        <v/>
      </c>
      <c r="AA499" s="88" t="str">
        <f t="shared" si="1034"/>
        <v/>
      </c>
      <c r="AB499" s="88" t="str">
        <f t="shared" si="1034"/>
        <v/>
      </c>
      <c r="AC499" s="88" t="str">
        <f t="shared" si="1034"/>
        <v/>
      </c>
      <c r="AD499" s="88" t="str">
        <f t="shared" si="1034"/>
        <v/>
      </c>
      <c r="AE499" s="88" t="str">
        <f t="shared" si="1034"/>
        <v/>
      </c>
      <c r="AF499" s="88" t="str">
        <f t="shared" si="1034"/>
        <v/>
      </c>
      <c r="AG499" s="88" t="str">
        <f t="shared" si="1034"/>
        <v/>
      </c>
      <c r="AH499" s="99"/>
      <c r="AI499" s="99"/>
      <c r="AJ499" s="98"/>
      <c r="AN499" s="75"/>
    </row>
    <row r="500" spans="1:40" s="70" customFormat="1" ht="22.5">
      <c r="A500" s="110" t="s">
        <v>375</v>
      </c>
      <c r="B500" s="24" t="s">
        <v>349</v>
      </c>
      <c r="C500" s="87" t="s">
        <v>1</v>
      </c>
      <c r="D500" s="88">
        <f t="shared" ref="D500:AG500" si="1035">IF(G$79="","",IF(D$424="Faza oper.",SUM(D$241)-SUM(D$224)+SUM(D$205),0))</f>
        <v>0</v>
      </c>
      <c r="E500" s="88">
        <f t="shared" si="1035"/>
        <v>0</v>
      </c>
      <c r="F500" s="88">
        <f t="shared" si="1035"/>
        <v>0</v>
      </c>
      <c r="G500" s="88">
        <f t="shared" si="1035"/>
        <v>0</v>
      </c>
      <c r="H500" s="88">
        <f t="shared" si="1035"/>
        <v>0</v>
      </c>
      <c r="I500" s="88">
        <f t="shared" si="1035"/>
        <v>0</v>
      </c>
      <c r="J500" s="88">
        <f t="shared" si="1035"/>
        <v>0</v>
      </c>
      <c r="K500" s="88">
        <f t="shared" si="1035"/>
        <v>0</v>
      </c>
      <c r="L500" s="88">
        <f t="shared" si="1035"/>
        <v>0</v>
      </c>
      <c r="M500" s="88">
        <f t="shared" si="1035"/>
        <v>0</v>
      </c>
      <c r="N500" s="88">
        <f t="shared" si="1035"/>
        <v>0</v>
      </c>
      <c r="O500" s="88">
        <f t="shared" si="1035"/>
        <v>0</v>
      </c>
      <c r="P500" s="88">
        <f t="shared" si="1035"/>
        <v>0</v>
      </c>
      <c r="Q500" s="88">
        <f t="shared" si="1035"/>
        <v>0</v>
      </c>
      <c r="R500" s="88">
        <f t="shared" si="1035"/>
        <v>0</v>
      </c>
      <c r="S500" s="88" t="str">
        <f t="shared" si="1035"/>
        <v/>
      </c>
      <c r="T500" s="88" t="str">
        <f t="shared" si="1035"/>
        <v/>
      </c>
      <c r="U500" s="88" t="str">
        <f t="shared" si="1035"/>
        <v/>
      </c>
      <c r="V500" s="88" t="str">
        <f t="shared" si="1035"/>
        <v/>
      </c>
      <c r="W500" s="88" t="str">
        <f t="shared" si="1035"/>
        <v/>
      </c>
      <c r="X500" s="88" t="str">
        <f t="shared" si="1035"/>
        <v/>
      </c>
      <c r="Y500" s="88" t="str">
        <f t="shared" si="1035"/>
        <v/>
      </c>
      <c r="Z500" s="88" t="str">
        <f t="shared" si="1035"/>
        <v/>
      </c>
      <c r="AA500" s="88" t="str">
        <f t="shared" si="1035"/>
        <v/>
      </c>
      <c r="AB500" s="88" t="str">
        <f t="shared" si="1035"/>
        <v/>
      </c>
      <c r="AC500" s="88" t="str">
        <f t="shared" si="1035"/>
        <v/>
      </c>
      <c r="AD500" s="88" t="str">
        <f t="shared" si="1035"/>
        <v/>
      </c>
      <c r="AE500" s="88" t="str">
        <f t="shared" si="1035"/>
        <v/>
      </c>
      <c r="AF500" s="88" t="str">
        <f t="shared" si="1035"/>
        <v/>
      </c>
      <c r="AG500" s="88" t="str">
        <f t="shared" si="1035"/>
        <v/>
      </c>
      <c r="AH500" s="99"/>
      <c r="AI500" s="99"/>
      <c r="AJ500" s="98"/>
      <c r="AN500" s="75"/>
    </row>
    <row r="501" spans="1:40" s="70" customFormat="1">
      <c r="A501" s="110" t="s">
        <v>376</v>
      </c>
      <c r="B501" s="24" t="s">
        <v>345</v>
      </c>
      <c r="C501" s="87" t="s">
        <v>1</v>
      </c>
      <c r="D501" s="88">
        <f t="shared" ref="D501:AG501" si="1036">IF(G$79="","",IF(D$495="Faza inwest.",D$391,0))</f>
        <v>0</v>
      </c>
      <c r="E501" s="88">
        <f t="shared" si="1036"/>
        <v>0</v>
      </c>
      <c r="F501" s="88">
        <f t="shared" si="1036"/>
        <v>0</v>
      </c>
      <c r="G501" s="88">
        <f t="shared" si="1036"/>
        <v>0</v>
      </c>
      <c r="H501" s="88">
        <f t="shared" si="1036"/>
        <v>0</v>
      </c>
      <c r="I501" s="88">
        <f t="shared" si="1036"/>
        <v>0</v>
      </c>
      <c r="J501" s="88">
        <f t="shared" si="1036"/>
        <v>0</v>
      </c>
      <c r="K501" s="88">
        <f t="shared" si="1036"/>
        <v>0</v>
      </c>
      <c r="L501" s="88">
        <f t="shared" si="1036"/>
        <v>0</v>
      </c>
      <c r="M501" s="88">
        <f t="shared" si="1036"/>
        <v>0</v>
      </c>
      <c r="N501" s="88">
        <f t="shared" si="1036"/>
        <v>0</v>
      </c>
      <c r="O501" s="88">
        <f t="shared" si="1036"/>
        <v>0</v>
      </c>
      <c r="P501" s="88">
        <f t="shared" si="1036"/>
        <v>0</v>
      </c>
      <c r="Q501" s="88">
        <f t="shared" si="1036"/>
        <v>0</v>
      </c>
      <c r="R501" s="88">
        <f t="shared" si="1036"/>
        <v>0</v>
      </c>
      <c r="S501" s="88" t="str">
        <f t="shared" si="1036"/>
        <v/>
      </c>
      <c r="T501" s="88" t="str">
        <f t="shared" si="1036"/>
        <v/>
      </c>
      <c r="U501" s="88" t="str">
        <f t="shared" si="1036"/>
        <v/>
      </c>
      <c r="V501" s="88" t="str">
        <f t="shared" si="1036"/>
        <v/>
      </c>
      <c r="W501" s="88" t="str">
        <f t="shared" si="1036"/>
        <v/>
      </c>
      <c r="X501" s="88" t="str">
        <f t="shared" si="1036"/>
        <v/>
      </c>
      <c r="Y501" s="88" t="str">
        <f t="shared" si="1036"/>
        <v/>
      </c>
      <c r="Z501" s="88" t="str">
        <f t="shared" si="1036"/>
        <v/>
      </c>
      <c r="AA501" s="88" t="str">
        <f t="shared" si="1036"/>
        <v/>
      </c>
      <c r="AB501" s="88" t="str">
        <f t="shared" si="1036"/>
        <v/>
      </c>
      <c r="AC501" s="88" t="str">
        <f t="shared" si="1036"/>
        <v/>
      </c>
      <c r="AD501" s="88" t="str">
        <f t="shared" si="1036"/>
        <v/>
      </c>
      <c r="AE501" s="88" t="str">
        <f t="shared" si="1036"/>
        <v/>
      </c>
      <c r="AF501" s="88" t="str">
        <f t="shared" si="1036"/>
        <v/>
      </c>
      <c r="AG501" s="88" t="str">
        <f t="shared" si="1036"/>
        <v/>
      </c>
      <c r="AH501" s="99"/>
      <c r="AI501" s="99"/>
      <c r="AJ501" s="98"/>
      <c r="AN501" s="75"/>
    </row>
    <row r="502" spans="1:40" s="70" customFormat="1" ht="22.5">
      <c r="A502" s="110" t="s">
        <v>377</v>
      </c>
      <c r="B502" s="24" t="s">
        <v>346</v>
      </c>
      <c r="C502" s="87" t="s">
        <v>1</v>
      </c>
      <c r="D502" s="88">
        <f t="shared" ref="D502:AG502" si="1037">IF(G$79="","",IF(D$424="Faza oper.",D$183,0))</f>
        <v>0</v>
      </c>
      <c r="E502" s="88">
        <f t="shared" si="1037"/>
        <v>0</v>
      </c>
      <c r="F502" s="88">
        <f t="shared" si="1037"/>
        <v>0</v>
      </c>
      <c r="G502" s="88">
        <f t="shared" si="1037"/>
        <v>0</v>
      </c>
      <c r="H502" s="88">
        <f t="shared" si="1037"/>
        <v>0</v>
      </c>
      <c r="I502" s="88">
        <f t="shared" si="1037"/>
        <v>0</v>
      </c>
      <c r="J502" s="88">
        <f t="shared" si="1037"/>
        <v>0</v>
      </c>
      <c r="K502" s="88">
        <f t="shared" si="1037"/>
        <v>0</v>
      </c>
      <c r="L502" s="88">
        <f t="shared" si="1037"/>
        <v>0</v>
      </c>
      <c r="M502" s="88">
        <f t="shared" si="1037"/>
        <v>0</v>
      </c>
      <c r="N502" s="88">
        <f t="shared" si="1037"/>
        <v>0</v>
      </c>
      <c r="O502" s="88">
        <f t="shared" si="1037"/>
        <v>0</v>
      </c>
      <c r="P502" s="88">
        <f t="shared" si="1037"/>
        <v>0</v>
      </c>
      <c r="Q502" s="88">
        <f t="shared" si="1037"/>
        <v>0</v>
      </c>
      <c r="R502" s="88">
        <f t="shared" si="1037"/>
        <v>0</v>
      </c>
      <c r="S502" s="88" t="str">
        <f t="shared" si="1037"/>
        <v/>
      </c>
      <c r="T502" s="88" t="str">
        <f t="shared" si="1037"/>
        <v/>
      </c>
      <c r="U502" s="88" t="str">
        <f t="shared" si="1037"/>
        <v/>
      </c>
      <c r="V502" s="88" t="str">
        <f t="shared" si="1037"/>
        <v/>
      </c>
      <c r="W502" s="88" t="str">
        <f t="shared" si="1037"/>
        <v/>
      </c>
      <c r="X502" s="88" t="str">
        <f t="shared" si="1037"/>
        <v/>
      </c>
      <c r="Y502" s="88" t="str">
        <f t="shared" si="1037"/>
        <v/>
      </c>
      <c r="Z502" s="88" t="str">
        <f t="shared" si="1037"/>
        <v/>
      </c>
      <c r="AA502" s="88" t="str">
        <f t="shared" si="1037"/>
        <v/>
      </c>
      <c r="AB502" s="88" t="str">
        <f t="shared" si="1037"/>
        <v/>
      </c>
      <c r="AC502" s="88" t="str">
        <f t="shared" si="1037"/>
        <v/>
      </c>
      <c r="AD502" s="88" t="str">
        <f t="shared" si="1037"/>
        <v/>
      </c>
      <c r="AE502" s="88" t="str">
        <f t="shared" si="1037"/>
        <v/>
      </c>
      <c r="AF502" s="88" t="str">
        <f t="shared" si="1037"/>
        <v/>
      </c>
      <c r="AG502" s="88" t="str">
        <f t="shared" si="1037"/>
        <v/>
      </c>
      <c r="AH502" s="99"/>
      <c r="AI502" s="99"/>
      <c r="AJ502" s="98"/>
      <c r="AN502" s="75"/>
    </row>
    <row r="503" spans="1:40" s="70" customFormat="1">
      <c r="A503" s="110" t="s">
        <v>378</v>
      </c>
      <c r="B503" s="24" t="s">
        <v>347</v>
      </c>
      <c r="C503" s="87" t="s">
        <v>1</v>
      </c>
      <c r="D503" s="88">
        <f>IF(G$79="","",IF(D$182="",0,D$182))</f>
        <v>0</v>
      </c>
      <c r="E503" s="88">
        <f t="shared" ref="E503:AG503" si="1038">IF(H$79="","",IF(E$182="",0,E$182))</f>
        <v>0</v>
      </c>
      <c r="F503" s="88">
        <f t="shared" si="1038"/>
        <v>0</v>
      </c>
      <c r="G503" s="88">
        <f t="shared" si="1038"/>
        <v>0</v>
      </c>
      <c r="H503" s="88">
        <f t="shared" si="1038"/>
        <v>0</v>
      </c>
      <c r="I503" s="88">
        <f t="shared" si="1038"/>
        <v>0</v>
      </c>
      <c r="J503" s="88">
        <f t="shared" si="1038"/>
        <v>0</v>
      </c>
      <c r="K503" s="88">
        <f t="shared" si="1038"/>
        <v>0</v>
      </c>
      <c r="L503" s="88">
        <f t="shared" si="1038"/>
        <v>0</v>
      </c>
      <c r="M503" s="88">
        <f t="shared" si="1038"/>
        <v>0</v>
      </c>
      <c r="N503" s="88">
        <f t="shared" si="1038"/>
        <v>0</v>
      </c>
      <c r="O503" s="88">
        <f t="shared" si="1038"/>
        <v>0</v>
      </c>
      <c r="P503" s="88">
        <f t="shared" si="1038"/>
        <v>0</v>
      </c>
      <c r="Q503" s="88">
        <f t="shared" si="1038"/>
        <v>0</v>
      </c>
      <c r="R503" s="88">
        <f t="shared" si="1038"/>
        <v>0</v>
      </c>
      <c r="S503" s="88" t="str">
        <f t="shared" si="1038"/>
        <v/>
      </c>
      <c r="T503" s="88" t="str">
        <f t="shared" si="1038"/>
        <v/>
      </c>
      <c r="U503" s="88" t="str">
        <f t="shared" si="1038"/>
        <v/>
      </c>
      <c r="V503" s="88" t="str">
        <f t="shared" si="1038"/>
        <v/>
      </c>
      <c r="W503" s="88" t="str">
        <f t="shared" si="1038"/>
        <v/>
      </c>
      <c r="X503" s="88" t="str">
        <f t="shared" si="1038"/>
        <v/>
      </c>
      <c r="Y503" s="88" t="str">
        <f t="shared" si="1038"/>
        <v/>
      </c>
      <c r="Z503" s="88" t="str">
        <f t="shared" si="1038"/>
        <v/>
      </c>
      <c r="AA503" s="88" t="str">
        <f t="shared" si="1038"/>
        <v/>
      </c>
      <c r="AB503" s="88" t="str">
        <f t="shared" si="1038"/>
        <v/>
      </c>
      <c r="AC503" s="88" t="str">
        <f t="shared" si="1038"/>
        <v/>
      </c>
      <c r="AD503" s="88" t="str">
        <f t="shared" si="1038"/>
        <v/>
      </c>
      <c r="AE503" s="88" t="str">
        <f t="shared" si="1038"/>
        <v/>
      </c>
      <c r="AF503" s="88" t="str">
        <f t="shared" si="1038"/>
        <v/>
      </c>
      <c r="AG503" s="88" t="str">
        <f t="shared" si="1038"/>
        <v/>
      </c>
      <c r="AH503" s="99"/>
      <c r="AI503" s="99"/>
      <c r="AJ503" s="98"/>
      <c r="AN503" s="75"/>
    </row>
    <row r="504" spans="1:40" s="69" customFormat="1">
      <c r="A504" s="45" t="s">
        <v>125</v>
      </c>
      <c r="B504" s="265" t="s">
        <v>372</v>
      </c>
      <c r="C504" s="148" t="s">
        <v>1</v>
      </c>
      <c r="D504" s="266">
        <f t="shared" ref="D504:AG504" si="1039">IF(G$79="","",SUM(D$505:D$507))</f>
        <v>0</v>
      </c>
      <c r="E504" s="266">
        <f t="shared" si="1039"/>
        <v>0</v>
      </c>
      <c r="F504" s="266">
        <f t="shared" si="1039"/>
        <v>0</v>
      </c>
      <c r="G504" s="266">
        <f t="shared" si="1039"/>
        <v>0</v>
      </c>
      <c r="H504" s="266">
        <f t="shared" si="1039"/>
        <v>0</v>
      </c>
      <c r="I504" s="266">
        <f t="shared" si="1039"/>
        <v>0</v>
      </c>
      <c r="J504" s="266">
        <f t="shared" si="1039"/>
        <v>0</v>
      </c>
      <c r="K504" s="266">
        <f t="shared" si="1039"/>
        <v>0</v>
      </c>
      <c r="L504" s="266">
        <f t="shared" si="1039"/>
        <v>0</v>
      </c>
      <c r="M504" s="266">
        <f t="shared" si="1039"/>
        <v>0</v>
      </c>
      <c r="N504" s="266">
        <f t="shared" si="1039"/>
        <v>0</v>
      </c>
      <c r="O504" s="266">
        <f t="shared" si="1039"/>
        <v>0</v>
      </c>
      <c r="P504" s="266">
        <f t="shared" si="1039"/>
        <v>0</v>
      </c>
      <c r="Q504" s="266">
        <f t="shared" si="1039"/>
        <v>0</v>
      </c>
      <c r="R504" s="266">
        <f t="shared" si="1039"/>
        <v>0</v>
      </c>
      <c r="S504" s="266" t="str">
        <f t="shared" si="1039"/>
        <v/>
      </c>
      <c r="T504" s="266" t="str">
        <f t="shared" si="1039"/>
        <v/>
      </c>
      <c r="U504" s="266" t="str">
        <f t="shared" si="1039"/>
        <v/>
      </c>
      <c r="V504" s="266" t="str">
        <f t="shared" si="1039"/>
        <v/>
      </c>
      <c r="W504" s="266" t="str">
        <f t="shared" si="1039"/>
        <v/>
      </c>
      <c r="X504" s="266" t="str">
        <f t="shared" si="1039"/>
        <v/>
      </c>
      <c r="Y504" s="266" t="str">
        <f t="shared" si="1039"/>
        <v/>
      </c>
      <c r="Z504" s="266" t="str">
        <f t="shared" si="1039"/>
        <v/>
      </c>
      <c r="AA504" s="266" t="str">
        <f t="shared" si="1039"/>
        <v/>
      </c>
      <c r="AB504" s="266" t="str">
        <f t="shared" si="1039"/>
        <v/>
      </c>
      <c r="AC504" s="266" t="str">
        <f t="shared" si="1039"/>
        <v/>
      </c>
      <c r="AD504" s="266" t="str">
        <f t="shared" si="1039"/>
        <v/>
      </c>
      <c r="AE504" s="266" t="str">
        <f t="shared" si="1039"/>
        <v/>
      </c>
      <c r="AF504" s="266" t="str">
        <f t="shared" si="1039"/>
        <v/>
      </c>
      <c r="AG504" s="266" t="str">
        <f t="shared" si="1039"/>
        <v/>
      </c>
    </row>
    <row r="505" spans="1:40" s="70" customFormat="1">
      <c r="A505" s="109" t="s">
        <v>379</v>
      </c>
      <c r="B505" s="10" t="s">
        <v>366</v>
      </c>
      <c r="C505" s="83" t="s">
        <v>1</v>
      </c>
      <c r="D505" s="84">
        <f>IF(G$79="","",SUM(D$189,D$242,D$371,D$392))</f>
        <v>0</v>
      </c>
      <c r="E505" s="84">
        <f t="shared" ref="E505:AG505" si="1040">IF(H$79="","",SUM(E$189,E$242,E$371,E$392))</f>
        <v>0</v>
      </c>
      <c r="F505" s="84">
        <f t="shared" si="1040"/>
        <v>0</v>
      </c>
      <c r="G505" s="84">
        <f t="shared" si="1040"/>
        <v>0</v>
      </c>
      <c r="H505" s="84">
        <f t="shared" si="1040"/>
        <v>0</v>
      </c>
      <c r="I505" s="84">
        <f t="shared" si="1040"/>
        <v>0</v>
      </c>
      <c r="J505" s="84">
        <f t="shared" si="1040"/>
        <v>0</v>
      </c>
      <c r="K505" s="84">
        <f t="shared" si="1040"/>
        <v>0</v>
      </c>
      <c r="L505" s="84">
        <f t="shared" si="1040"/>
        <v>0</v>
      </c>
      <c r="M505" s="84">
        <f t="shared" si="1040"/>
        <v>0</v>
      </c>
      <c r="N505" s="84">
        <f t="shared" si="1040"/>
        <v>0</v>
      </c>
      <c r="O505" s="84">
        <f t="shared" si="1040"/>
        <v>0</v>
      </c>
      <c r="P505" s="84">
        <f t="shared" si="1040"/>
        <v>0</v>
      </c>
      <c r="Q505" s="84">
        <f t="shared" si="1040"/>
        <v>0</v>
      </c>
      <c r="R505" s="84">
        <f t="shared" si="1040"/>
        <v>0</v>
      </c>
      <c r="S505" s="84" t="str">
        <f t="shared" si="1040"/>
        <v/>
      </c>
      <c r="T505" s="84" t="str">
        <f t="shared" si="1040"/>
        <v/>
      </c>
      <c r="U505" s="84" t="str">
        <f t="shared" si="1040"/>
        <v/>
      </c>
      <c r="V505" s="84" t="str">
        <f t="shared" si="1040"/>
        <v/>
      </c>
      <c r="W505" s="84" t="str">
        <f t="shared" si="1040"/>
        <v/>
      </c>
      <c r="X505" s="84" t="str">
        <f t="shared" si="1040"/>
        <v/>
      </c>
      <c r="Y505" s="84" t="str">
        <f t="shared" si="1040"/>
        <v/>
      </c>
      <c r="Z505" s="84" t="str">
        <f t="shared" si="1040"/>
        <v/>
      </c>
      <c r="AA505" s="84" t="str">
        <f t="shared" si="1040"/>
        <v/>
      </c>
      <c r="AB505" s="84" t="str">
        <f t="shared" si="1040"/>
        <v/>
      </c>
      <c r="AC505" s="84" t="str">
        <f t="shared" si="1040"/>
        <v/>
      </c>
      <c r="AD505" s="84" t="str">
        <f t="shared" si="1040"/>
        <v/>
      </c>
      <c r="AE505" s="84" t="str">
        <f t="shared" si="1040"/>
        <v/>
      </c>
      <c r="AF505" s="84" t="str">
        <f t="shared" si="1040"/>
        <v/>
      </c>
      <c r="AG505" s="84" t="str">
        <f t="shared" si="1040"/>
        <v/>
      </c>
    </row>
    <row r="506" spans="1:40" s="70" customFormat="1">
      <c r="A506" s="110" t="s">
        <v>380</v>
      </c>
      <c r="B506" s="24" t="s">
        <v>43</v>
      </c>
      <c r="C506" s="87" t="s">
        <v>1</v>
      </c>
      <c r="D506" s="88">
        <f t="shared" ref="D506:AG506" si="1041">IF(G$79="","",D$464)</f>
        <v>0</v>
      </c>
      <c r="E506" s="88">
        <f t="shared" si="1041"/>
        <v>0</v>
      </c>
      <c r="F506" s="88">
        <f t="shared" si="1041"/>
        <v>0</v>
      </c>
      <c r="G506" s="88">
        <f t="shared" si="1041"/>
        <v>0</v>
      </c>
      <c r="H506" s="88">
        <f t="shared" si="1041"/>
        <v>0</v>
      </c>
      <c r="I506" s="88">
        <f t="shared" si="1041"/>
        <v>0</v>
      </c>
      <c r="J506" s="88">
        <f t="shared" si="1041"/>
        <v>0</v>
      </c>
      <c r="K506" s="88">
        <f t="shared" si="1041"/>
        <v>0</v>
      </c>
      <c r="L506" s="88">
        <f t="shared" si="1041"/>
        <v>0</v>
      </c>
      <c r="M506" s="88">
        <f t="shared" si="1041"/>
        <v>0</v>
      </c>
      <c r="N506" s="88">
        <f t="shared" si="1041"/>
        <v>0</v>
      </c>
      <c r="O506" s="88">
        <f t="shared" si="1041"/>
        <v>0</v>
      </c>
      <c r="P506" s="88">
        <f t="shared" si="1041"/>
        <v>0</v>
      </c>
      <c r="Q506" s="88">
        <f t="shared" si="1041"/>
        <v>0</v>
      </c>
      <c r="R506" s="88">
        <f t="shared" si="1041"/>
        <v>0</v>
      </c>
      <c r="S506" s="88" t="str">
        <f t="shared" si="1041"/>
        <v/>
      </c>
      <c r="T506" s="88" t="str">
        <f t="shared" si="1041"/>
        <v/>
      </c>
      <c r="U506" s="88" t="str">
        <f t="shared" si="1041"/>
        <v/>
      </c>
      <c r="V506" s="88" t="str">
        <f t="shared" si="1041"/>
        <v/>
      </c>
      <c r="W506" s="88" t="str">
        <f t="shared" si="1041"/>
        <v/>
      </c>
      <c r="X506" s="88" t="str">
        <f t="shared" si="1041"/>
        <v/>
      </c>
      <c r="Y506" s="88" t="str">
        <f t="shared" si="1041"/>
        <v/>
      </c>
      <c r="Z506" s="88" t="str">
        <f t="shared" si="1041"/>
        <v/>
      </c>
      <c r="AA506" s="88" t="str">
        <f t="shared" si="1041"/>
        <v/>
      </c>
      <c r="AB506" s="88" t="str">
        <f t="shared" si="1041"/>
        <v/>
      </c>
      <c r="AC506" s="88" t="str">
        <f t="shared" si="1041"/>
        <v/>
      </c>
      <c r="AD506" s="88" t="str">
        <f t="shared" si="1041"/>
        <v/>
      </c>
      <c r="AE506" s="88" t="str">
        <f t="shared" si="1041"/>
        <v/>
      </c>
      <c r="AF506" s="88" t="str">
        <f t="shared" si="1041"/>
        <v/>
      </c>
      <c r="AG506" s="88" t="str">
        <f t="shared" si="1041"/>
        <v/>
      </c>
      <c r="AH506" s="99"/>
      <c r="AI506" s="99"/>
      <c r="AJ506" s="98"/>
      <c r="AN506" s="75"/>
    </row>
    <row r="507" spans="1:40" s="70" customFormat="1">
      <c r="A507" s="110" t="s">
        <v>381</v>
      </c>
      <c r="B507" s="24" t="s">
        <v>57</v>
      </c>
      <c r="C507" s="87" t="s">
        <v>1</v>
      </c>
      <c r="D507" s="88">
        <f>IF(G$79="","",SUM(D$224)-SUM(D$205))</f>
        <v>0</v>
      </c>
      <c r="E507" s="88">
        <f t="shared" ref="E507:AG507" si="1042">IF(H$79="","",SUM(E$224)-SUM(E$205))</f>
        <v>0</v>
      </c>
      <c r="F507" s="88">
        <f t="shared" si="1042"/>
        <v>0</v>
      </c>
      <c r="G507" s="88">
        <f t="shared" si="1042"/>
        <v>0</v>
      </c>
      <c r="H507" s="88">
        <f t="shared" si="1042"/>
        <v>0</v>
      </c>
      <c r="I507" s="88">
        <f t="shared" si="1042"/>
        <v>0</v>
      </c>
      <c r="J507" s="88">
        <f t="shared" si="1042"/>
        <v>0</v>
      </c>
      <c r="K507" s="88">
        <f t="shared" si="1042"/>
        <v>0</v>
      </c>
      <c r="L507" s="88">
        <f t="shared" si="1042"/>
        <v>0</v>
      </c>
      <c r="M507" s="88">
        <f t="shared" si="1042"/>
        <v>0</v>
      </c>
      <c r="N507" s="88">
        <f t="shared" si="1042"/>
        <v>0</v>
      </c>
      <c r="O507" s="88">
        <f t="shared" si="1042"/>
        <v>0</v>
      </c>
      <c r="P507" s="88">
        <f t="shared" si="1042"/>
        <v>0</v>
      </c>
      <c r="Q507" s="88">
        <f t="shared" si="1042"/>
        <v>0</v>
      </c>
      <c r="R507" s="88">
        <f t="shared" si="1042"/>
        <v>0</v>
      </c>
      <c r="S507" s="88" t="str">
        <f t="shared" si="1042"/>
        <v/>
      </c>
      <c r="T507" s="88" t="str">
        <f t="shared" si="1042"/>
        <v/>
      </c>
      <c r="U507" s="88" t="str">
        <f t="shared" si="1042"/>
        <v/>
      </c>
      <c r="V507" s="88" t="str">
        <f t="shared" si="1042"/>
        <v/>
      </c>
      <c r="W507" s="88" t="str">
        <f t="shared" si="1042"/>
        <v/>
      </c>
      <c r="X507" s="88" t="str">
        <f t="shared" si="1042"/>
        <v/>
      </c>
      <c r="Y507" s="88" t="str">
        <f t="shared" si="1042"/>
        <v/>
      </c>
      <c r="Z507" s="88" t="str">
        <f t="shared" si="1042"/>
        <v/>
      </c>
      <c r="AA507" s="88" t="str">
        <f t="shared" si="1042"/>
        <v/>
      </c>
      <c r="AB507" s="88" t="str">
        <f t="shared" si="1042"/>
        <v/>
      </c>
      <c r="AC507" s="88" t="str">
        <f t="shared" si="1042"/>
        <v/>
      </c>
      <c r="AD507" s="88" t="str">
        <f t="shared" si="1042"/>
        <v/>
      </c>
      <c r="AE507" s="88" t="str">
        <f t="shared" si="1042"/>
        <v/>
      </c>
      <c r="AF507" s="88" t="str">
        <f t="shared" si="1042"/>
        <v/>
      </c>
      <c r="AG507" s="88" t="str">
        <f t="shared" si="1042"/>
        <v/>
      </c>
      <c r="AH507" s="99"/>
      <c r="AI507" s="99"/>
      <c r="AJ507" s="98"/>
      <c r="AN507" s="75"/>
    </row>
    <row r="508" spans="1:40" s="69" customFormat="1">
      <c r="A508" s="45" t="s">
        <v>123</v>
      </c>
      <c r="B508" s="265" t="s">
        <v>371</v>
      </c>
      <c r="C508" s="148" t="s">
        <v>1</v>
      </c>
      <c r="D508" s="266">
        <f t="shared" ref="D508:AG508" si="1043">IF(G$79="","",SUMIF($C$509:$C$517,"zł/rok",D$509:D$517))</f>
        <v>0</v>
      </c>
      <c r="E508" s="266">
        <f t="shared" si="1043"/>
        <v>0</v>
      </c>
      <c r="F508" s="266">
        <f t="shared" si="1043"/>
        <v>0</v>
      </c>
      <c r="G508" s="266">
        <f t="shared" si="1043"/>
        <v>0</v>
      </c>
      <c r="H508" s="266">
        <f t="shared" si="1043"/>
        <v>0</v>
      </c>
      <c r="I508" s="266">
        <f t="shared" si="1043"/>
        <v>0</v>
      </c>
      <c r="J508" s="266">
        <f t="shared" si="1043"/>
        <v>0</v>
      </c>
      <c r="K508" s="266">
        <f t="shared" si="1043"/>
        <v>0</v>
      </c>
      <c r="L508" s="266">
        <f t="shared" si="1043"/>
        <v>0</v>
      </c>
      <c r="M508" s="266">
        <f t="shared" si="1043"/>
        <v>0</v>
      </c>
      <c r="N508" s="266">
        <f t="shared" si="1043"/>
        <v>0</v>
      </c>
      <c r="O508" s="266">
        <f t="shared" si="1043"/>
        <v>0</v>
      </c>
      <c r="P508" s="266">
        <f t="shared" si="1043"/>
        <v>0</v>
      </c>
      <c r="Q508" s="266">
        <f t="shared" si="1043"/>
        <v>0</v>
      </c>
      <c r="R508" s="266">
        <f t="shared" si="1043"/>
        <v>0</v>
      </c>
      <c r="S508" s="266" t="str">
        <f t="shared" si="1043"/>
        <v/>
      </c>
      <c r="T508" s="266" t="str">
        <f t="shared" si="1043"/>
        <v/>
      </c>
      <c r="U508" s="266" t="str">
        <f t="shared" si="1043"/>
        <v/>
      </c>
      <c r="V508" s="266" t="str">
        <f t="shared" si="1043"/>
        <v/>
      </c>
      <c r="W508" s="266" t="str">
        <f t="shared" si="1043"/>
        <v/>
      </c>
      <c r="X508" s="266" t="str">
        <f t="shared" si="1043"/>
        <v/>
      </c>
      <c r="Y508" s="266" t="str">
        <f t="shared" si="1043"/>
        <v/>
      </c>
      <c r="Z508" s="266" t="str">
        <f t="shared" si="1043"/>
        <v/>
      </c>
      <c r="AA508" s="266" t="str">
        <f t="shared" si="1043"/>
        <v/>
      </c>
      <c r="AB508" s="266" t="str">
        <f t="shared" si="1043"/>
        <v/>
      </c>
      <c r="AC508" s="266" t="str">
        <f t="shared" si="1043"/>
        <v/>
      </c>
      <c r="AD508" s="266" t="str">
        <f t="shared" si="1043"/>
        <v/>
      </c>
      <c r="AE508" s="266" t="str">
        <f t="shared" si="1043"/>
        <v/>
      </c>
      <c r="AF508" s="266" t="str">
        <f t="shared" si="1043"/>
        <v/>
      </c>
      <c r="AG508" s="266" t="str">
        <f t="shared" si="1043"/>
        <v/>
      </c>
    </row>
    <row r="509" spans="1:40" s="70" customFormat="1">
      <c r="A509" s="85" t="s">
        <v>135</v>
      </c>
      <c r="B509" s="86" t="s">
        <v>367</v>
      </c>
      <c r="C509" s="87" t="s">
        <v>1</v>
      </c>
      <c r="D509" s="88">
        <f t="shared" ref="D509:AG509" si="1044">IF(G$79="","",IF(D$182="",0,$D$421*D$182))</f>
        <v>0</v>
      </c>
      <c r="E509" s="88">
        <f t="shared" si="1044"/>
        <v>0</v>
      </c>
      <c r="F509" s="88">
        <f t="shared" si="1044"/>
        <v>0</v>
      </c>
      <c r="G509" s="88">
        <f t="shared" si="1044"/>
        <v>0</v>
      </c>
      <c r="H509" s="88">
        <f t="shared" si="1044"/>
        <v>0</v>
      </c>
      <c r="I509" s="88">
        <f t="shared" si="1044"/>
        <v>0</v>
      </c>
      <c r="J509" s="88">
        <f t="shared" si="1044"/>
        <v>0</v>
      </c>
      <c r="K509" s="88">
        <f t="shared" si="1044"/>
        <v>0</v>
      </c>
      <c r="L509" s="88">
        <f t="shared" si="1044"/>
        <v>0</v>
      </c>
      <c r="M509" s="88">
        <f t="shared" si="1044"/>
        <v>0</v>
      </c>
      <c r="N509" s="88">
        <f t="shared" si="1044"/>
        <v>0</v>
      </c>
      <c r="O509" s="88">
        <f t="shared" si="1044"/>
        <v>0</v>
      </c>
      <c r="P509" s="88">
        <f t="shared" si="1044"/>
        <v>0</v>
      </c>
      <c r="Q509" s="88">
        <f t="shared" si="1044"/>
        <v>0</v>
      </c>
      <c r="R509" s="88">
        <f t="shared" si="1044"/>
        <v>0</v>
      </c>
      <c r="S509" s="88" t="str">
        <f t="shared" si="1044"/>
        <v/>
      </c>
      <c r="T509" s="88" t="str">
        <f t="shared" si="1044"/>
        <v/>
      </c>
      <c r="U509" s="88" t="str">
        <f t="shared" si="1044"/>
        <v/>
      </c>
      <c r="V509" s="88" t="str">
        <f t="shared" si="1044"/>
        <v/>
      </c>
      <c r="W509" s="88" t="str">
        <f t="shared" si="1044"/>
        <v/>
      </c>
      <c r="X509" s="88" t="str">
        <f t="shared" si="1044"/>
        <v/>
      </c>
      <c r="Y509" s="88" t="str">
        <f t="shared" si="1044"/>
        <v/>
      </c>
      <c r="Z509" s="88" t="str">
        <f t="shared" si="1044"/>
        <v/>
      </c>
      <c r="AA509" s="88" t="str">
        <f t="shared" si="1044"/>
        <v/>
      </c>
      <c r="AB509" s="88" t="str">
        <f t="shared" si="1044"/>
        <v/>
      </c>
      <c r="AC509" s="88" t="str">
        <f t="shared" si="1044"/>
        <v/>
      </c>
      <c r="AD509" s="88" t="str">
        <f t="shared" si="1044"/>
        <v/>
      </c>
      <c r="AE509" s="88" t="str">
        <f t="shared" si="1044"/>
        <v/>
      </c>
      <c r="AF509" s="88" t="str">
        <f t="shared" si="1044"/>
        <v/>
      </c>
      <c r="AG509" s="88" t="str">
        <f t="shared" si="1044"/>
        <v/>
      </c>
      <c r="AH509" s="99"/>
      <c r="AI509" s="99"/>
      <c r="AJ509" s="98"/>
      <c r="AN509" s="75"/>
    </row>
    <row r="510" spans="1:40" s="70" customFormat="1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>
      <c r="A516" s="85" t="s">
        <v>386</v>
      </c>
      <c r="B516" s="86" t="str">
        <f>IF(Dane!B262="","",Dane!B262)</f>
        <v/>
      </c>
      <c r="C516" s="87" t="str">
        <f>IF(Dane!C262="","",Dane!C262)</f>
        <v>zł/rok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t="shared" ref="C517" si="1045">IF(B517="Nie dotyczy","","zł/rok")</f>
        <v>zł/rok</v>
      </c>
      <c r="D517" s="88" t="str">
        <f t="shared" ref="D517:AG517" si="1046">IF(G$79="","",IF(D516="","",D516*12*D$48))</f>
        <v/>
      </c>
      <c r="E517" s="88" t="str">
        <f t="shared" si="1046"/>
        <v/>
      </c>
      <c r="F517" s="88" t="str">
        <f t="shared" si="1046"/>
        <v/>
      </c>
      <c r="G517" s="88" t="str">
        <f t="shared" si="1046"/>
        <v/>
      </c>
      <c r="H517" s="88" t="str">
        <f t="shared" si="1046"/>
        <v/>
      </c>
      <c r="I517" s="88" t="str">
        <f t="shared" si="1046"/>
        <v/>
      </c>
      <c r="J517" s="88" t="str">
        <f t="shared" si="1046"/>
        <v/>
      </c>
      <c r="K517" s="88" t="str">
        <f t="shared" si="1046"/>
        <v/>
      </c>
      <c r="L517" s="88" t="str">
        <f t="shared" si="1046"/>
        <v/>
      </c>
      <c r="M517" s="88" t="str">
        <f t="shared" si="1046"/>
        <v/>
      </c>
      <c r="N517" s="88" t="str">
        <f t="shared" si="1046"/>
        <v/>
      </c>
      <c r="O517" s="88" t="str">
        <f t="shared" si="1046"/>
        <v/>
      </c>
      <c r="P517" s="88" t="str">
        <f t="shared" si="1046"/>
        <v/>
      </c>
      <c r="Q517" s="88" t="str">
        <f t="shared" si="1046"/>
        <v/>
      </c>
      <c r="R517" s="88" t="str">
        <f t="shared" si="1046"/>
        <v/>
      </c>
      <c r="S517" s="88" t="str">
        <f t="shared" si="1046"/>
        <v/>
      </c>
      <c r="T517" s="88" t="str">
        <f t="shared" si="1046"/>
        <v/>
      </c>
      <c r="U517" s="88" t="str">
        <f t="shared" si="1046"/>
        <v/>
      </c>
      <c r="V517" s="88" t="str">
        <f t="shared" si="1046"/>
        <v/>
      </c>
      <c r="W517" s="88" t="str">
        <f t="shared" si="1046"/>
        <v/>
      </c>
      <c r="X517" s="88" t="str">
        <f t="shared" si="1046"/>
        <v/>
      </c>
      <c r="Y517" s="88" t="str">
        <f t="shared" si="1046"/>
        <v/>
      </c>
      <c r="Z517" s="88" t="str">
        <f t="shared" si="1046"/>
        <v/>
      </c>
      <c r="AA517" s="88" t="str">
        <f t="shared" si="1046"/>
        <v/>
      </c>
      <c r="AB517" s="88" t="str">
        <f t="shared" si="1046"/>
        <v/>
      </c>
      <c r="AC517" s="88" t="str">
        <f t="shared" si="1046"/>
        <v/>
      </c>
      <c r="AD517" s="88" t="str">
        <f t="shared" si="1046"/>
        <v/>
      </c>
      <c r="AE517" s="88" t="str">
        <f t="shared" si="1046"/>
        <v/>
      </c>
      <c r="AF517" s="88" t="str">
        <f t="shared" si="1046"/>
        <v/>
      </c>
      <c r="AG517" s="88" t="str">
        <f t="shared" si="1046"/>
        <v/>
      </c>
      <c r="AH517" s="99"/>
      <c r="AI517" s="99"/>
      <c r="AJ517" s="98"/>
      <c r="AN517" s="75"/>
    </row>
    <row r="518" spans="1:40" s="331" customFormat="1">
      <c r="A518" s="45" t="s">
        <v>111</v>
      </c>
      <c r="B518" s="265" t="s">
        <v>370</v>
      </c>
      <c r="C518" s="148" t="s">
        <v>1</v>
      </c>
      <c r="D518" s="266">
        <f t="shared" ref="D518:AG518" si="1047">IF(G$79="","",SUMIF($C$519:$C$520,"zł/rok",D$519:D$520))</f>
        <v>0</v>
      </c>
      <c r="E518" s="266">
        <f t="shared" si="1047"/>
        <v>0</v>
      </c>
      <c r="F518" s="266">
        <f t="shared" si="1047"/>
        <v>0</v>
      </c>
      <c r="G518" s="266">
        <f t="shared" si="1047"/>
        <v>0</v>
      </c>
      <c r="H518" s="266">
        <f t="shared" si="1047"/>
        <v>0</v>
      </c>
      <c r="I518" s="266">
        <f t="shared" si="1047"/>
        <v>0</v>
      </c>
      <c r="J518" s="266">
        <f t="shared" si="1047"/>
        <v>0</v>
      </c>
      <c r="K518" s="266">
        <f t="shared" si="1047"/>
        <v>0</v>
      </c>
      <c r="L518" s="266">
        <f t="shared" si="1047"/>
        <v>0</v>
      </c>
      <c r="M518" s="266">
        <f t="shared" si="1047"/>
        <v>0</v>
      </c>
      <c r="N518" s="266">
        <f t="shared" si="1047"/>
        <v>0</v>
      </c>
      <c r="O518" s="266">
        <f t="shared" si="1047"/>
        <v>0</v>
      </c>
      <c r="P518" s="266">
        <f t="shared" si="1047"/>
        <v>0</v>
      </c>
      <c r="Q518" s="266">
        <f t="shared" si="1047"/>
        <v>0</v>
      </c>
      <c r="R518" s="266">
        <f t="shared" si="1047"/>
        <v>0</v>
      </c>
      <c r="S518" s="266" t="str">
        <f t="shared" si="1047"/>
        <v/>
      </c>
      <c r="T518" s="266" t="str">
        <f t="shared" si="1047"/>
        <v/>
      </c>
      <c r="U518" s="266" t="str">
        <f t="shared" si="1047"/>
        <v/>
      </c>
      <c r="V518" s="266" t="str">
        <f t="shared" si="1047"/>
        <v/>
      </c>
      <c r="W518" s="266" t="str">
        <f t="shared" si="1047"/>
        <v/>
      </c>
      <c r="X518" s="266" t="str">
        <f t="shared" si="1047"/>
        <v/>
      </c>
      <c r="Y518" s="266" t="str">
        <f t="shared" si="1047"/>
        <v/>
      </c>
      <c r="Z518" s="266" t="str">
        <f t="shared" si="1047"/>
        <v/>
      </c>
      <c r="AA518" s="266" t="str">
        <f t="shared" si="1047"/>
        <v/>
      </c>
      <c r="AB518" s="266" t="str">
        <f t="shared" si="1047"/>
        <v/>
      </c>
      <c r="AC518" s="266" t="str">
        <f t="shared" si="1047"/>
        <v/>
      </c>
      <c r="AD518" s="266" t="str">
        <f t="shared" si="1047"/>
        <v/>
      </c>
      <c r="AE518" s="266" t="str">
        <f t="shared" si="1047"/>
        <v/>
      </c>
      <c r="AF518" s="266" t="str">
        <f t="shared" si="1047"/>
        <v/>
      </c>
      <c r="AG518" s="266" t="str">
        <f t="shared" si="1047"/>
        <v/>
      </c>
      <c r="AH518" s="329"/>
      <c r="AI518" s="329"/>
      <c r="AJ518" s="330"/>
      <c r="AN518" s="332"/>
    </row>
    <row r="519" spans="1:40" s="70" customFormat="1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>
      <c r="A521" s="45" t="s">
        <v>169</v>
      </c>
      <c r="B521" s="265" t="s">
        <v>47</v>
      </c>
      <c r="C521" s="148" t="s">
        <v>1</v>
      </c>
      <c r="D521" s="266">
        <f t="shared" ref="D521:AG521" si="1048">IF(G$79="","",SUM(D$497,D$508)-SUM(D$518))</f>
        <v>0</v>
      </c>
      <c r="E521" s="266">
        <f t="shared" si="1048"/>
        <v>0</v>
      </c>
      <c r="F521" s="266">
        <f t="shared" si="1048"/>
        <v>0</v>
      </c>
      <c r="G521" s="266">
        <f t="shared" si="1048"/>
        <v>0</v>
      </c>
      <c r="H521" s="266">
        <f t="shared" si="1048"/>
        <v>0</v>
      </c>
      <c r="I521" s="266">
        <f t="shared" si="1048"/>
        <v>0</v>
      </c>
      <c r="J521" s="266">
        <f t="shared" si="1048"/>
        <v>0</v>
      </c>
      <c r="K521" s="266">
        <f t="shared" si="1048"/>
        <v>0</v>
      </c>
      <c r="L521" s="266">
        <f t="shared" si="1048"/>
        <v>0</v>
      </c>
      <c r="M521" s="266">
        <f t="shared" si="1048"/>
        <v>0</v>
      </c>
      <c r="N521" s="266">
        <f t="shared" si="1048"/>
        <v>0</v>
      </c>
      <c r="O521" s="266">
        <f t="shared" si="1048"/>
        <v>0</v>
      </c>
      <c r="P521" s="266">
        <f t="shared" si="1048"/>
        <v>0</v>
      </c>
      <c r="Q521" s="266">
        <f t="shared" si="1048"/>
        <v>0</v>
      </c>
      <c r="R521" s="266">
        <f t="shared" si="1048"/>
        <v>0</v>
      </c>
      <c r="S521" s="266" t="str">
        <f t="shared" si="1048"/>
        <v/>
      </c>
      <c r="T521" s="266" t="str">
        <f t="shared" si="1048"/>
        <v/>
      </c>
      <c r="U521" s="266" t="str">
        <f t="shared" si="1048"/>
        <v/>
      </c>
      <c r="V521" s="266" t="str">
        <f t="shared" si="1048"/>
        <v/>
      </c>
      <c r="W521" s="266" t="str">
        <f t="shared" si="1048"/>
        <v/>
      </c>
      <c r="X521" s="266" t="str">
        <f t="shared" si="1048"/>
        <v/>
      </c>
      <c r="Y521" s="266" t="str">
        <f t="shared" si="1048"/>
        <v/>
      </c>
      <c r="Z521" s="266" t="str">
        <f t="shared" si="1048"/>
        <v/>
      </c>
      <c r="AA521" s="266" t="str">
        <f t="shared" si="1048"/>
        <v/>
      </c>
      <c r="AB521" s="266" t="str">
        <f t="shared" si="1048"/>
        <v/>
      </c>
      <c r="AC521" s="266" t="str">
        <f t="shared" si="1048"/>
        <v/>
      </c>
      <c r="AD521" s="266" t="str">
        <f t="shared" si="1048"/>
        <v/>
      </c>
      <c r="AE521" s="266" t="str">
        <f t="shared" si="1048"/>
        <v/>
      </c>
      <c r="AF521" s="266" t="str">
        <f t="shared" si="1048"/>
        <v/>
      </c>
      <c r="AG521" s="266" t="str">
        <f t="shared" si="1048"/>
        <v/>
      </c>
      <c r="AH521" s="329"/>
      <c r="AI521" s="329"/>
      <c r="AJ521" s="330"/>
      <c r="AN521" s="332"/>
    </row>
    <row r="522" spans="1:40" s="70" customFormat="1">
      <c r="A522" s="71" t="s">
        <v>368</v>
      </c>
      <c r="B522" s="72" t="s">
        <v>44</v>
      </c>
      <c r="C522" s="289" t="s">
        <v>4</v>
      </c>
      <c r="D522" s="333">
        <f t="shared" ref="D522:AG522" si="1049">IF(G$79="","",1/(1+$D$38)^D$71)</f>
        <v>1</v>
      </c>
      <c r="E522" s="333">
        <f t="shared" si="1049"/>
        <v>0.95238095238095233</v>
      </c>
      <c r="F522" s="333">
        <f t="shared" si="1049"/>
        <v>0.90702947845804982</v>
      </c>
      <c r="G522" s="333">
        <f t="shared" si="1049"/>
        <v>0.86383759853147601</v>
      </c>
      <c r="H522" s="333">
        <f t="shared" si="1049"/>
        <v>0.82270247479188197</v>
      </c>
      <c r="I522" s="333">
        <f t="shared" si="1049"/>
        <v>0.78352616646845896</v>
      </c>
      <c r="J522" s="333">
        <f t="shared" si="1049"/>
        <v>0.74621539663662761</v>
      </c>
      <c r="K522" s="333">
        <f t="shared" si="1049"/>
        <v>0.71068133013012147</v>
      </c>
      <c r="L522" s="333">
        <f t="shared" si="1049"/>
        <v>0.67683936202868722</v>
      </c>
      <c r="M522" s="333">
        <f t="shared" si="1049"/>
        <v>0.64460891621779726</v>
      </c>
      <c r="N522" s="333">
        <f t="shared" si="1049"/>
        <v>0.61391325354075932</v>
      </c>
      <c r="O522" s="333">
        <f t="shared" si="1049"/>
        <v>0.5846792890864374</v>
      </c>
      <c r="P522" s="333">
        <f t="shared" si="1049"/>
        <v>0.5568374181775595</v>
      </c>
      <c r="Q522" s="333">
        <f t="shared" si="1049"/>
        <v>0.53032135064529462</v>
      </c>
      <c r="R522" s="333">
        <f t="shared" si="1049"/>
        <v>0.50506795299551888</v>
      </c>
      <c r="S522" s="333" t="str">
        <f t="shared" si="1049"/>
        <v/>
      </c>
      <c r="T522" s="333" t="str">
        <f t="shared" si="1049"/>
        <v/>
      </c>
      <c r="U522" s="333" t="str">
        <f t="shared" si="1049"/>
        <v/>
      </c>
      <c r="V522" s="333" t="str">
        <f t="shared" si="1049"/>
        <v/>
      </c>
      <c r="W522" s="333" t="str">
        <f t="shared" si="1049"/>
        <v/>
      </c>
      <c r="X522" s="333" t="str">
        <f t="shared" si="1049"/>
        <v/>
      </c>
      <c r="Y522" s="333" t="str">
        <f t="shared" si="1049"/>
        <v/>
      </c>
      <c r="Z522" s="333" t="str">
        <f t="shared" si="1049"/>
        <v/>
      </c>
      <c r="AA522" s="333" t="str">
        <f t="shared" si="1049"/>
        <v/>
      </c>
      <c r="AB522" s="333" t="str">
        <f t="shared" si="1049"/>
        <v/>
      </c>
      <c r="AC522" s="333" t="str">
        <f t="shared" si="1049"/>
        <v/>
      </c>
      <c r="AD522" s="333" t="str">
        <f t="shared" si="1049"/>
        <v/>
      </c>
      <c r="AE522" s="333" t="str">
        <f t="shared" si="1049"/>
        <v/>
      </c>
      <c r="AF522" s="333" t="str">
        <f t="shared" si="1049"/>
        <v/>
      </c>
      <c r="AG522" s="333" t="str">
        <f t="shared" si="1049"/>
        <v/>
      </c>
      <c r="AH522" s="99"/>
      <c r="AI522" s="99"/>
      <c r="AJ522" s="98"/>
      <c r="AN522" s="75"/>
    </row>
    <row r="523" spans="1:40" s="331" customFormat="1">
      <c r="A523" s="45" t="s">
        <v>369</v>
      </c>
      <c r="B523" s="265" t="s">
        <v>45</v>
      </c>
      <c r="C523" s="148" t="s">
        <v>1</v>
      </c>
      <c r="D523" s="266">
        <f>IF(G$79="","",D521*D522)</f>
        <v>0</v>
      </c>
      <c r="E523" s="266">
        <f t="shared" ref="E523:AG523" si="1050">IF(H$79="","",E521*E522)</f>
        <v>0</v>
      </c>
      <c r="F523" s="266">
        <f t="shared" si="1050"/>
        <v>0</v>
      </c>
      <c r="G523" s="266">
        <f t="shared" si="1050"/>
        <v>0</v>
      </c>
      <c r="H523" s="266">
        <f t="shared" si="1050"/>
        <v>0</v>
      </c>
      <c r="I523" s="266">
        <f t="shared" si="1050"/>
        <v>0</v>
      </c>
      <c r="J523" s="266">
        <f t="shared" si="1050"/>
        <v>0</v>
      </c>
      <c r="K523" s="266">
        <f t="shared" si="1050"/>
        <v>0</v>
      </c>
      <c r="L523" s="266">
        <f t="shared" si="1050"/>
        <v>0</v>
      </c>
      <c r="M523" s="266">
        <f t="shared" si="1050"/>
        <v>0</v>
      </c>
      <c r="N523" s="266">
        <f t="shared" si="1050"/>
        <v>0</v>
      </c>
      <c r="O523" s="266">
        <f t="shared" si="1050"/>
        <v>0</v>
      </c>
      <c r="P523" s="266">
        <f t="shared" si="1050"/>
        <v>0</v>
      </c>
      <c r="Q523" s="266">
        <f t="shared" si="1050"/>
        <v>0</v>
      </c>
      <c r="R523" s="266">
        <f t="shared" si="1050"/>
        <v>0</v>
      </c>
      <c r="S523" s="266" t="str">
        <f t="shared" si="1050"/>
        <v/>
      </c>
      <c r="T523" s="266" t="str">
        <f t="shared" si="1050"/>
        <v/>
      </c>
      <c r="U523" s="266" t="str">
        <f t="shared" si="1050"/>
        <v/>
      </c>
      <c r="V523" s="266" t="str">
        <f t="shared" si="1050"/>
        <v/>
      </c>
      <c r="W523" s="266" t="str">
        <f t="shared" si="1050"/>
        <v/>
      </c>
      <c r="X523" s="266" t="str">
        <f t="shared" si="1050"/>
        <v/>
      </c>
      <c r="Y523" s="266" t="str">
        <f t="shared" si="1050"/>
        <v/>
      </c>
      <c r="Z523" s="266" t="str">
        <f t="shared" si="1050"/>
        <v/>
      </c>
      <c r="AA523" s="266" t="str">
        <f t="shared" si="1050"/>
        <v/>
      </c>
      <c r="AB523" s="266" t="str">
        <f t="shared" si="1050"/>
        <v/>
      </c>
      <c r="AC523" s="266" t="str">
        <f t="shared" si="1050"/>
        <v/>
      </c>
      <c r="AD523" s="266" t="str">
        <f t="shared" si="1050"/>
        <v/>
      </c>
      <c r="AE523" s="266" t="str">
        <f t="shared" si="1050"/>
        <v/>
      </c>
      <c r="AF523" s="266" t="str">
        <f t="shared" si="1050"/>
        <v/>
      </c>
      <c r="AG523" s="266" t="str">
        <f t="shared" si="1050"/>
        <v/>
      </c>
      <c r="AH523" s="329"/>
      <c r="AI523" s="329"/>
      <c r="AJ523" s="330"/>
      <c r="AN523" s="332"/>
    </row>
    <row r="524" spans="1:40" s="70" customFormat="1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>
      <c r="A525" s="397" t="s">
        <v>390</v>
      </c>
      <c r="B525" s="426" t="s">
        <v>392</v>
      </c>
      <c r="C525" s="300" t="s">
        <v>4</v>
      </c>
      <c r="D525" s="427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40" s="396" customFormat="1" ht="19.5" customHeight="1">
      <c r="A526" s="395"/>
      <c r="B526" s="396" t="s">
        <v>393</v>
      </c>
    </row>
    <row r="527" spans="1:40" s="8" customFormat="1">
      <c r="A527" s="640" t="s">
        <v>10</v>
      </c>
      <c r="B527" s="642" t="s">
        <v>2</v>
      </c>
      <c r="C527" s="644" t="s">
        <v>0</v>
      </c>
      <c r="D527" s="385" t="str">
        <f t="shared" ref="D527" si="1051">IF(G$79="","",G$79)</f>
        <v>Faza oper.</v>
      </c>
      <c r="E527" s="385" t="str">
        <f t="shared" ref="E527" si="1052">IF(H$79="","",H$79)</f>
        <v>Faza oper.</v>
      </c>
      <c r="F527" s="385" t="str">
        <f t="shared" ref="F527" si="1053">IF(I$79="","",I$79)</f>
        <v>Faza oper.</v>
      </c>
      <c r="G527" s="385" t="str">
        <f t="shared" ref="G527" si="1054">IF(J$79="","",J$79)</f>
        <v>Faza oper.</v>
      </c>
      <c r="H527" s="385" t="str">
        <f t="shared" ref="H527" si="1055">IF(K$79="","",K$79)</f>
        <v>Faza oper.</v>
      </c>
      <c r="I527" s="385" t="str">
        <f t="shared" ref="I527" si="1056">IF(L$79="","",L$79)</f>
        <v>Faza oper.</v>
      </c>
      <c r="J527" s="385" t="str">
        <f t="shared" ref="J527" si="1057">IF(M$79="","",M$79)</f>
        <v>Faza oper.</v>
      </c>
      <c r="K527" s="385" t="str">
        <f t="shared" ref="K527" si="1058">IF(N$79="","",N$79)</f>
        <v>Faza oper.</v>
      </c>
      <c r="L527" s="385" t="str">
        <f t="shared" ref="L527" si="1059">IF(O$79="","",O$79)</f>
        <v>Faza oper.</v>
      </c>
      <c r="M527" s="385" t="str">
        <f t="shared" ref="M527" si="1060">IF(P$79="","",P$79)</f>
        <v>Faza oper.</v>
      </c>
      <c r="N527" s="385" t="str">
        <f t="shared" ref="N527" si="1061">IF(Q$79="","",Q$79)</f>
        <v>Faza oper.</v>
      </c>
      <c r="O527" s="385" t="str">
        <f t="shared" ref="O527" si="1062">IF(R$79="","",R$79)</f>
        <v>Faza oper.</v>
      </c>
      <c r="P527" s="385" t="str">
        <f t="shared" ref="P527" si="1063">IF(S$79="","",S$79)</f>
        <v>Faza oper.</v>
      </c>
      <c r="Q527" s="385" t="str">
        <f t="shared" ref="Q527" si="1064">IF(T$79="","",T$79)</f>
        <v>Faza oper.</v>
      </c>
      <c r="R527" s="385" t="str">
        <f t="shared" ref="R527" si="1065">IF(U$79="","",U$79)</f>
        <v>Faza oper.</v>
      </c>
      <c r="S527" s="385" t="str">
        <f t="shared" ref="S527" si="1066">IF(V$79="","",V$79)</f>
        <v/>
      </c>
      <c r="T527" s="385" t="str">
        <f t="shared" ref="T527" si="1067">IF(W$79="","",W$79)</f>
        <v/>
      </c>
      <c r="U527" s="385" t="str">
        <f t="shared" ref="U527" si="1068">IF(X$79="","",X$79)</f>
        <v/>
      </c>
      <c r="V527" s="385" t="str">
        <f t="shared" ref="V527" si="1069">IF(Y$79="","",Y$79)</f>
        <v/>
      </c>
      <c r="W527" s="385" t="str">
        <f t="shared" ref="W527" si="1070">IF(Z$79="","",Z$79)</f>
        <v/>
      </c>
      <c r="X527" s="385" t="str">
        <f t="shared" ref="X527" si="1071">IF(AA$79="","",AA$79)</f>
        <v/>
      </c>
      <c r="Y527" s="385" t="str">
        <f t="shared" ref="Y527" si="1072">IF(AB$79="","",AB$79)</f>
        <v/>
      </c>
      <c r="Z527" s="385" t="str">
        <f t="shared" ref="Z527" si="1073">IF(AC$79="","",AC$79)</f>
        <v/>
      </c>
      <c r="AA527" s="385" t="str">
        <f t="shared" ref="AA527" si="1074">IF(AD$79="","",AD$79)</f>
        <v/>
      </c>
      <c r="AB527" s="385" t="str">
        <f t="shared" ref="AB527" si="1075">IF(AE$79="","",AE$79)</f>
        <v/>
      </c>
      <c r="AC527" s="385" t="str">
        <f t="shared" ref="AC527" si="1076">IF(AF$79="","",AF$79)</f>
        <v/>
      </c>
      <c r="AD527" s="385" t="str">
        <f t="shared" ref="AD527" si="1077">IF(AG$79="","",AG$79)</f>
        <v/>
      </c>
      <c r="AE527" s="385" t="str">
        <f t="shared" ref="AE527" si="1078">IF(AH$79="","",AH$79)</f>
        <v/>
      </c>
      <c r="AF527" s="385" t="str">
        <f t="shared" ref="AF527" si="1079">IF(AI$79="","",AI$79)</f>
        <v/>
      </c>
      <c r="AG527" s="385" t="str">
        <f t="shared" ref="AG527" si="1080">IF(AJ$79="","",AJ$79)</f>
        <v/>
      </c>
    </row>
    <row r="528" spans="1:40" s="8" customFormat="1">
      <c r="A528" s="641"/>
      <c r="B528" s="643"/>
      <c r="C528" s="645"/>
      <c r="D528" s="33">
        <f t="shared" ref="D528" si="1081">IF(G$80="","",G$80)</f>
        <v>2016</v>
      </c>
      <c r="E528" s="33">
        <f t="shared" ref="E528" si="1082">IF(H$80="","",H$80)</f>
        <v>2017</v>
      </c>
      <c r="F528" s="33">
        <f t="shared" ref="F528" si="1083">IF(I$80="","",I$80)</f>
        <v>2018</v>
      </c>
      <c r="G528" s="33">
        <f t="shared" ref="G528" si="1084">IF(J$80="","",J$80)</f>
        <v>2019</v>
      </c>
      <c r="H528" s="33">
        <f t="shared" ref="H528" si="1085">IF(K$80="","",K$80)</f>
        <v>2020</v>
      </c>
      <c r="I528" s="33">
        <f t="shared" ref="I528" si="1086">IF(L$80="","",L$80)</f>
        <v>2021</v>
      </c>
      <c r="J528" s="33">
        <f t="shared" ref="J528" si="1087">IF(M$80="","",M$80)</f>
        <v>2022</v>
      </c>
      <c r="K528" s="33">
        <f t="shared" ref="K528" si="1088">IF(N$80="","",N$80)</f>
        <v>2023</v>
      </c>
      <c r="L528" s="33">
        <f t="shared" ref="L528" si="1089">IF(O$80="","",O$80)</f>
        <v>2024</v>
      </c>
      <c r="M528" s="33">
        <f t="shared" ref="M528" si="1090">IF(P$80="","",P$80)</f>
        <v>2025</v>
      </c>
      <c r="N528" s="33">
        <f t="shared" ref="N528" si="1091">IF(Q$80="","",Q$80)</f>
        <v>2026</v>
      </c>
      <c r="O528" s="33">
        <f t="shared" ref="O528" si="1092">IF(R$80="","",R$80)</f>
        <v>2027</v>
      </c>
      <c r="P528" s="33">
        <f t="shared" ref="P528" si="1093">IF(S$80="","",S$80)</f>
        <v>2028</v>
      </c>
      <c r="Q528" s="33">
        <f t="shared" ref="Q528" si="1094">IF(T$80="","",T$80)</f>
        <v>2029</v>
      </c>
      <c r="R528" s="33">
        <f t="shared" ref="R528" si="1095">IF(U$80="","",U$80)</f>
        <v>2030</v>
      </c>
      <c r="S528" s="33" t="str">
        <f t="shared" ref="S528" si="1096">IF(V$80="","",V$80)</f>
        <v/>
      </c>
      <c r="T528" s="33" t="str">
        <f t="shared" ref="T528" si="1097">IF(W$80="","",W$80)</f>
        <v/>
      </c>
      <c r="U528" s="33" t="str">
        <f t="shared" ref="U528" si="1098">IF(X$80="","",X$80)</f>
        <v/>
      </c>
      <c r="V528" s="33" t="str">
        <f t="shared" ref="V528" si="1099">IF(Y$80="","",Y$80)</f>
        <v/>
      </c>
      <c r="W528" s="33" t="str">
        <f t="shared" ref="W528" si="1100">IF(Z$80="","",Z$80)</f>
        <v/>
      </c>
      <c r="X528" s="33" t="str">
        <f t="shared" ref="X528" si="1101">IF(AA$80="","",AA$80)</f>
        <v/>
      </c>
      <c r="Y528" s="33" t="str">
        <f t="shared" ref="Y528" si="1102">IF(AB$80="","",AB$80)</f>
        <v/>
      </c>
      <c r="Z528" s="33" t="str">
        <f t="shared" ref="Z528" si="1103">IF(AC$80="","",AC$80)</f>
        <v/>
      </c>
      <c r="AA528" s="33" t="str">
        <f t="shared" ref="AA528" si="1104">IF(AD$80="","",AD$80)</f>
        <v/>
      </c>
      <c r="AB528" s="33" t="str">
        <f t="shared" ref="AB528" si="1105">IF(AE$80="","",AE$80)</f>
        <v/>
      </c>
      <c r="AC528" s="33" t="str">
        <f t="shared" ref="AC528" si="1106">IF(AF$80="","",AF$80)</f>
        <v/>
      </c>
      <c r="AD528" s="33" t="str">
        <f t="shared" ref="AD528" si="1107">IF(AG$80="","",AG$80)</f>
        <v/>
      </c>
      <c r="AE528" s="33" t="str">
        <f t="shared" ref="AE528" si="1108">IF(AH$80="","",AH$80)</f>
        <v/>
      </c>
      <c r="AF528" s="33" t="str">
        <f t="shared" ref="AF528" si="1109">IF(AI$80="","",AI$80)</f>
        <v/>
      </c>
      <c r="AG528" s="33" t="str">
        <f t="shared" ref="AG528" si="1110">IF(AJ$80="","",AJ$80)</f>
        <v/>
      </c>
    </row>
    <row r="529" spans="1:36">
      <c r="A529" s="39" t="s">
        <v>113</v>
      </c>
      <c r="B529" s="58" t="s">
        <v>394</v>
      </c>
      <c r="C529" s="34" t="s">
        <v>1</v>
      </c>
      <c r="D529" s="58">
        <f t="shared" ref="D529:AG529" si="1111">IF(G$79="","",SUM(D$498:D$499,D$508))</f>
        <v>0</v>
      </c>
      <c r="E529" s="58">
        <f t="shared" si="1111"/>
        <v>0</v>
      </c>
      <c r="F529" s="58">
        <f t="shared" si="1111"/>
        <v>0</v>
      </c>
      <c r="G529" s="58">
        <f t="shared" si="1111"/>
        <v>0</v>
      </c>
      <c r="H529" s="58">
        <f t="shared" si="1111"/>
        <v>0</v>
      </c>
      <c r="I529" s="58">
        <f t="shared" si="1111"/>
        <v>0</v>
      </c>
      <c r="J529" s="58">
        <f t="shared" si="1111"/>
        <v>0</v>
      </c>
      <c r="K529" s="58">
        <f t="shared" si="1111"/>
        <v>0</v>
      </c>
      <c r="L529" s="58">
        <f t="shared" si="1111"/>
        <v>0</v>
      </c>
      <c r="M529" s="58">
        <f t="shared" si="1111"/>
        <v>0</v>
      </c>
      <c r="N529" s="58">
        <f t="shared" si="1111"/>
        <v>0</v>
      </c>
      <c r="O529" s="58">
        <f t="shared" si="1111"/>
        <v>0</v>
      </c>
      <c r="P529" s="58">
        <f t="shared" si="1111"/>
        <v>0</v>
      </c>
      <c r="Q529" s="58">
        <f t="shared" si="1111"/>
        <v>0</v>
      </c>
      <c r="R529" s="58">
        <f t="shared" si="1111"/>
        <v>0</v>
      </c>
      <c r="S529" s="58" t="str">
        <f t="shared" si="1111"/>
        <v/>
      </c>
      <c r="T529" s="58" t="str">
        <f t="shared" si="1111"/>
        <v/>
      </c>
      <c r="U529" s="58" t="str">
        <f t="shared" si="1111"/>
        <v/>
      </c>
      <c r="V529" s="58" t="str">
        <f t="shared" si="1111"/>
        <v/>
      </c>
      <c r="W529" s="58" t="str">
        <f t="shared" si="1111"/>
        <v/>
      </c>
      <c r="X529" s="58" t="str">
        <f t="shared" si="1111"/>
        <v/>
      </c>
      <c r="Y529" s="58" t="str">
        <f t="shared" si="1111"/>
        <v/>
      </c>
      <c r="Z529" s="58" t="str">
        <f t="shared" si="1111"/>
        <v/>
      </c>
      <c r="AA529" s="58" t="str">
        <f t="shared" si="1111"/>
        <v/>
      </c>
      <c r="AB529" s="58" t="str">
        <f t="shared" si="1111"/>
        <v/>
      </c>
      <c r="AC529" s="58" t="str">
        <f t="shared" si="1111"/>
        <v/>
      </c>
      <c r="AD529" s="58" t="str">
        <f t="shared" si="1111"/>
        <v/>
      </c>
      <c r="AE529" s="58" t="str">
        <f t="shared" si="1111"/>
        <v/>
      </c>
      <c r="AF529" s="58" t="str">
        <f t="shared" si="1111"/>
        <v/>
      </c>
      <c r="AG529" s="58" t="str">
        <f t="shared" si="1111"/>
        <v/>
      </c>
    </row>
    <row r="530" spans="1:36">
      <c r="A530" s="41" t="s">
        <v>147</v>
      </c>
      <c r="B530" s="25" t="s">
        <v>395</v>
      </c>
      <c r="C530" s="140" t="s">
        <v>1</v>
      </c>
      <c r="D530" s="25">
        <f t="shared" ref="D530:AG530" si="1112">IF(G$79="","",SUM(D$500:D$503,D$518))</f>
        <v>0</v>
      </c>
      <c r="E530" s="25">
        <f t="shared" si="1112"/>
        <v>0</v>
      </c>
      <c r="F530" s="25">
        <f t="shared" si="1112"/>
        <v>0</v>
      </c>
      <c r="G530" s="25">
        <f t="shared" si="1112"/>
        <v>0</v>
      </c>
      <c r="H530" s="25">
        <f t="shared" si="1112"/>
        <v>0</v>
      </c>
      <c r="I530" s="25">
        <f t="shared" si="1112"/>
        <v>0</v>
      </c>
      <c r="J530" s="25">
        <f t="shared" si="1112"/>
        <v>0</v>
      </c>
      <c r="K530" s="25">
        <f t="shared" si="1112"/>
        <v>0</v>
      </c>
      <c r="L530" s="25">
        <f t="shared" si="1112"/>
        <v>0</v>
      </c>
      <c r="M530" s="25">
        <f t="shared" si="1112"/>
        <v>0</v>
      </c>
      <c r="N530" s="25">
        <f t="shared" si="1112"/>
        <v>0</v>
      </c>
      <c r="O530" s="25">
        <f t="shared" si="1112"/>
        <v>0</v>
      </c>
      <c r="P530" s="25">
        <f t="shared" si="1112"/>
        <v>0</v>
      </c>
      <c r="Q530" s="25">
        <f t="shared" si="1112"/>
        <v>0</v>
      </c>
      <c r="R530" s="25">
        <f t="shared" si="1112"/>
        <v>0</v>
      </c>
      <c r="S530" s="25" t="str">
        <f t="shared" si="1112"/>
        <v/>
      </c>
      <c r="T530" s="25" t="str">
        <f t="shared" si="1112"/>
        <v/>
      </c>
      <c r="U530" s="25" t="str">
        <f t="shared" si="1112"/>
        <v/>
      </c>
      <c r="V530" s="25" t="str">
        <f t="shared" si="1112"/>
        <v/>
      </c>
      <c r="W530" s="25" t="str">
        <f t="shared" si="1112"/>
        <v/>
      </c>
      <c r="X530" s="25" t="str">
        <f t="shared" si="1112"/>
        <v/>
      </c>
      <c r="Y530" s="25" t="str">
        <f t="shared" si="1112"/>
        <v/>
      </c>
      <c r="Z530" s="25" t="str">
        <f t="shared" si="1112"/>
        <v/>
      </c>
      <c r="AA530" s="25" t="str">
        <f t="shared" si="1112"/>
        <v/>
      </c>
      <c r="AB530" s="25" t="str">
        <f t="shared" si="1112"/>
        <v/>
      </c>
      <c r="AC530" s="25" t="str">
        <f t="shared" si="1112"/>
        <v/>
      </c>
      <c r="AD530" s="25" t="str">
        <f t="shared" si="1112"/>
        <v/>
      </c>
      <c r="AE530" s="25" t="str">
        <f t="shared" si="1112"/>
        <v/>
      </c>
      <c r="AF530" s="25" t="str">
        <f t="shared" si="1112"/>
        <v/>
      </c>
      <c r="AG530" s="25" t="str">
        <f t="shared" si="1112"/>
        <v/>
      </c>
    </row>
    <row r="531" spans="1:36">
      <c r="A531" s="314" t="s">
        <v>109</v>
      </c>
      <c r="B531" s="315" t="s">
        <v>48</v>
      </c>
      <c r="C531" s="316" t="s">
        <v>1</v>
      </c>
      <c r="D531" s="315">
        <f t="shared" ref="D531:AG531" si="1113">IF(G$79="","",D$529*D$522)</f>
        <v>0</v>
      </c>
      <c r="E531" s="315">
        <f t="shared" si="1113"/>
        <v>0</v>
      </c>
      <c r="F531" s="315">
        <f t="shared" si="1113"/>
        <v>0</v>
      </c>
      <c r="G531" s="315">
        <f t="shared" si="1113"/>
        <v>0</v>
      </c>
      <c r="H531" s="315">
        <f t="shared" si="1113"/>
        <v>0</v>
      </c>
      <c r="I531" s="315">
        <f t="shared" si="1113"/>
        <v>0</v>
      </c>
      <c r="J531" s="315">
        <f t="shared" si="1113"/>
        <v>0</v>
      </c>
      <c r="K531" s="315">
        <f t="shared" si="1113"/>
        <v>0</v>
      </c>
      <c r="L531" s="315">
        <f t="shared" si="1113"/>
        <v>0</v>
      </c>
      <c r="M531" s="315">
        <f t="shared" si="1113"/>
        <v>0</v>
      </c>
      <c r="N531" s="315">
        <f t="shared" si="1113"/>
        <v>0</v>
      </c>
      <c r="O531" s="315">
        <f t="shared" si="1113"/>
        <v>0</v>
      </c>
      <c r="P531" s="315">
        <f t="shared" si="1113"/>
        <v>0</v>
      </c>
      <c r="Q531" s="315">
        <f t="shared" si="1113"/>
        <v>0</v>
      </c>
      <c r="R531" s="315">
        <f t="shared" si="1113"/>
        <v>0</v>
      </c>
      <c r="S531" s="315" t="str">
        <f t="shared" si="1113"/>
        <v/>
      </c>
      <c r="T531" s="315" t="str">
        <f t="shared" si="1113"/>
        <v/>
      </c>
      <c r="U531" s="315" t="str">
        <f t="shared" si="1113"/>
        <v/>
      </c>
      <c r="V531" s="315" t="str">
        <f t="shared" si="1113"/>
        <v/>
      </c>
      <c r="W531" s="315" t="str">
        <f t="shared" si="1113"/>
        <v/>
      </c>
      <c r="X531" s="315" t="str">
        <f t="shared" si="1113"/>
        <v/>
      </c>
      <c r="Y531" s="315" t="str">
        <f t="shared" si="1113"/>
        <v/>
      </c>
      <c r="Z531" s="315" t="str">
        <f t="shared" si="1113"/>
        <v/>
      </c>
      <c r="AA531" s="315" t="str">
        <f t="shared" si="1113"/>
        <v/>
      </c>
      <c r="AB531" s="315" t="str">
        <f t="shared" si="1113"/>
        <v/>
      </c>
      <c r="AC531" s="315" t="str">
        <f t="shared" si="1113"/>
        <v/>
      </c>
      <c r="AD531" s="315" t="str">
        <f t="shared" si="1113"/>
        <v/>
      </c>
      <c r="AE531" s="315" t="str">
        <f t="shared" si="1113"/>
        <v/>
      </c>
      <c r="AF531" s="315" t="str">
        <f t="shared" si="1113"/>
        <v/>
      </c>
      <c r="AG531" s="315" t="str">
        <f t="shared" si="1113"/>
        <v/>
      </c>
    </row>
    <row r="532" spans="1:36">
      <c r="A532" s="134" t="s">
        <v>110</v>
      </c>
      <c r="B532" s="76" t="s">
        <v>49</v>
      </c>
      <c r="C532" s="135" t="s">
        <v>1</v>
      </c>
      <c r="D532" s="76">
        <f t="shared" ref="D532:AG532" si="1114">IF(G$79="","",D$530*D$522)</f>
        <v>0</v>
      </c>
      <c r="E532" s="76">
        <f t="shared" si="1114"/>
        <v>0</v>
      </c>
      <c r="F532" s="76">
        <f t="shared" si="1114"/>
        <v>0</v>
      </c>
      <c r="G532" s="76">
        <f t="shared" si="1114"/>
        <v>0</v>
      </c>
      <c r="H532" s="76">
        <f t="shared" si="1114"/>
        <v>0</v>
      </c>
      <c r="I532" s="76">
        <f t="shared" si="1114"/>
        <v>0</v>
      </c>
      <c r="J532" s="76">
        <f t="shared" si="1114"/>
        <v>0</v>
      </c>
      <c r="K532" s="76">
        <f t="shared" si="1114"/>
        <v>0</v>
      </c>
      <c r="L532" s="76">
        <f t="shared" si="1114"/>
        <v>0</v>
      </c>
      <c r="M532" s="76">
        <f t="shared" si="1114"/>
        <v>0</v>
      </c>
      <c r="N532" s="76">
        <f t="shared" si="1114"/>
        <v>0</v>
      </c>
      <c r="O532" s="76">
        <f t="shared" si="1114"/>
        <v>0</v>
      </c>
      <c r="P532" s="76">
        <f t="shared" si="1114"/>
        <v>0</v>
      </c>
      <c r="Q532" s="76">
        <f t="shared" si="1114"/>
        <v>0</v>
      </c>
      <c r="R532" s="76">
        <f t="shared" si="1114"/>
        <v>0</v>
      </c>
      <c r="S532" s="76" t="str">
        <f t="shared" si="1114"/>
        <v/>
      </c>
      <c r="T532" s="76" t="str">
        <f t="shared" si="1114"/>
        <v/>
      </c>
      <c r="U532" s="76" t="str">
        <f t="shared" si="1114"/>
        <v/>
      </c>
      <c r="V532" s="76" t="str">
        <f t="shared" si="1114"/>
        <v/>
      </c>
      <c r="W532" s="76" t="str">
        <f t="shared" si="1114"/>
        <v/>
      </c>
      <c r="X532" s="76" t="str">
        <f t="shared" si="1114"/>
        <v/>
      </c>
      <c r="Y532" s="76" t="str">
        <f t="shared" si="1114"/>
        <v/>
      </c>
      <c r="Z532" s="76" t="str">
        <f t="shared" si="1114"/>
        <v/>
      </c>
      <c r="AA532" s="76" t="str">
        <f t="shared" si="1114"/>
        <v/>
      </c>
      <c r="AB532" s="76" t="str">
        <f t="shared" si="1114"/>
        <v/>
      </c>
      <c r="AC532" s="76" t="str">
        <f t="shared" si="1114"/>
        <v/>
      </c>
      <c r="AD532" s="76" t="str">
        <f t="shared" si="1114"/>
        <v/>
      </c>
      <c r="AE532" s="76" t="str">
        <f t="shared" si="1114"/>
        <v/>
      </c>
      <c r="AF532" s="76" t="str">
        <f t="shared" si="1114"/>
        <v/>
      </c>
      <c r="AG532" s="76" t="str">
        <f t="shared" si="1114"/>
        <v/>
      </c>
    </row>
    <row r="533" spans="1:36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6">
      <c r="A534" s="159">
        <v>5</v>
      </c>
      <c r="B534" s="299" t="s">
        <v>403</v>
      </c>
      <c r="C534" s="300" t="s">
        <v>80</v>
      </c>
      <c r="D534" s="425" t="str">
        <f>IF(OR($D$524&lt;=0,$D$533&lt;=1)=TRUE,"Nie","Tak")</f>
        <v>Nie</v>
      </c>
    </row>
    <row r="535" spans="1:36" s="374" customFormat="1" ht="24" customHeight="1">
      <c r="A535" s="373" t="s">
        <v>430</v>
      </c>
      <c r="B535" s="374" t="s">
        <v>429</v>
      </c>
      <c r="H535" s="400"/>
    </row>
    <row r="536" spans="1:36" s="70" customFormat="1">
      <c r="A536" s="109">
        <v>1</v>
      </c>
      <c r="B536" s="10" t="s">
        <v>457</v>
      </c>
      <c r="C536" s="588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>
      <c r="A537" s="110" t="s">
        <v>35</v>
      </c>
      <c r="B537" s="24" t="s">
        <v>458</v>
      </c>
      <c r="C537" s="589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>
      <c r="A538" s="110" t="s">
        <v>36</v>
      </c>
      <c r="B538" s="24" t="s">
        <v>459</v>
      </c>
      <c r="C538" s="589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>
      <c r="A539" s="110" t="s">
        <v>37</v>
      </c>
      <c r="B539" s="24" t="s">
        <v>460</v>
      </c>
      <c r="C539" s="589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ht="22.5">
      <c r="A540" s="123" t="s">
        <v>38</v>
      </c>
      <c r="B540" s="27" t="s">
        <v>461</v>
      </c>
      <c r="C540" s="590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2" spans="1:36">
      <c r="B542" s="9" t="s">
        <v>519</v>
      </c>
    </row>
    <row r="544" spans="1:36">
      <c r="B544" s="353" t="s">
        <v>520</v>
      </c>
      <c r="C544" s="353">
        <v>15</v>
      </c>
      <c r="D544" s="355" t="s">
        <v>71</v>
      </c>
      <c r="E544" s="353"/>
      <c r="F544" s="353"/>
      <c r="G544" s="353"/>
      <c r="H544" s="353"/>
      <c r="I544" s="353"/>
      <c r="J544" s="353"/>
      <c r="K544" s="353"/>
      <c r="L544" s="353"/>
      <c r="M544" s="353"/>
    </row>
    <row r="545" spans="2:13">
      <c r="B545" s="353" t="s">
        <v>501</v>
      </c>
      <c r="C545" s="353">
        <v>15</v>
      </c>
      <c r="D545" s="355" t="s">
        <v>71</v>
      </c>
      <c r="E545" s="353"/>
      <c r="F545" s="353"/>
      <c r="G545" s="353"/>
      <c r="H545" s="353"/>
      <c r="I545" s="353"/>
      <c r="J545" s="353"/>
      <c r="K545" s="353"/>
      <c r="L545" s="353"/>
      <c r="M545" s="353"/>
    </row>
    <row r="546" spans="2:13">
      <c r="B546" s="353" t="s">
        <v>502</v>
      </c>
      <c r="C546" s="353">
        <v>15</v>
      </c>
      <c r="D546" s="354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>
      <c r="B547" s="353" t="s">
        <v>521</v>
      </c>
      <c r="C547" s="353">
        <v>15</v>
      </c>
      <c r="D547" s="354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>
      <c r="B548" s="353" t="s">
        <v>522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>
      <c r="B549" s="353" t="s">
        <v>523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>
      <c r="B550" s="354" t="s">
        <v>524</v>
      </c>
      <c r="C550" s="353">
        <v>15</v>
      </c>
      <c r="D550" s="354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>
      <c r="B551" s="354" t="s">
        <v>503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>
      <c r="B552" s="354" t="s">
        <v>504</v>
      </c>
      <c r="C552" s="353">
        <v>15</v>
      </c>
      <c r="D552" s="355" t="s">
        <v>71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>
      <c r="B553" s="354" t="s">
        <v>505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3"/>
      <c r="M553" s="353"/>
    </row>
    <row r="554" spans="2:13">
      <c r="B554" s="354" t="s">
        <v>506</v>
      </c>
      <c r="C554" s="353">
        <v>25</v>
      </c>
      <c r="D554" s="638">
        <v>0.2</v>
      </c>
      <c r="E554" s="353"/>
      <c r="F554" s="353"/>
      <c r="G554" s="353"/>
      <c r="H554" s="353"/>
      <c r="I554" s="353"/>
      <c r="J554" s="353"/>
      <c r="K554" s="353"/>
      <c r="L554" s="354"/>
      <c r="M554" s="353"/>
    </row>
    <row r="555" spans="2:13">
      <c r="B555" s="354" t="s">
        <v>507</v>
      </c>
      <c r="C555" s="353">
        <v>15</v>
      </c>
      <c r="D555" s="354" t="s">
        <v>71</v>
      </c>
      <c r="E555" s="353"/>
      <c r="F555" s="353"/>
      <c r="G555" s="353"/>
      <c r="H555" s="353"/>
      <c r="I555" s="353"/>
      <c r="J555" s="353"/>
      <c r="K555" s="353"/>
      <c r="L555" s="354"/>
      <c r="M555" s="353"/>
    </row>
    <row r="556" spans="2:13">
      <c r="B556" s="354" t="s">
        <v>508</v>
      </c>
      <c r="C556" s="353">
        <v>25</v>
      </c>
      <c r="D556" s="355">
        <v>0.2</v>
      </c>
      <c r="E556" s="353"/>
      <c r="F556" s="353"/>
      <c r="G556" s="353"/>
      <c r="H556" s="353"/>
      <c r="I556" s="353"/>
      <c r="J556" s="353"/>
      <c r="K556" s="353"/>
      <c r="L556" s="354"/>
      <c r="M556" s="354"/>
    </row>
    <row r="557" spans="2:13">
      <c r="B557" s="354" t="s">
        <v>509</v>
      </c>
      <c r="C557" s="353">
        <v>30</v>
      </c>
      <c r="D557" s="355">
        <v>0.25</v>
      </c>
      <c r="E557" s="353"/>
      <c r="F557" s="353"/>
      <c r="G557" s="353"/>
      <c r="H557" s="353"/>
      <c r="I557" s="353"/>
      <c r="J557" s="353"/>
      <c r="K557" s="353"/>
      <c r="L557" s="353"/>
      <c r="M557" s="353"/>
    </row>
    <row r="558" spans="2:13">
      <c r="B558" s="354" t="s">
        <v>510</v>
      </c>
      <c r="C558" s="353">
        <v>15</v>
      </c>
      <c r="D558" s="354" t="s">
        <v>71</v>
      </c>
      <c r="E558" s="353"/>
      <c r="F558" s="353"/>
      <c r="G558" s="353"/>
      <c r="H558" s="353"/>
      <c r="I558" s="353"/>
      <c r="J558" s="353"/>
      <c r="K558" s="353"/>
      <c r="L558" s="353"/>
      <c r="M558" s="353"/>
    </row>
    <row r="559" spans="2:13">
      <c r="B559" s="354" t="s">
        <v>511</v>
      </c>
      <c r="C559" s="353">
        <v>15</v>
      </c>
      <c r="D559" s="354" t="s">
        <v>71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>
      <c r="B560" s="354" t="s">
        <v>512</v>
      </c>
      <c r="C560" s="353">
        <v>15</v>
      </c>
      <c r="D560" s="353" t="s">
        <v>71</v>
      </c>
      <c r="E560" s="353"/>
      <c r="F560" s="353"/>
      <c r="G560" s="353"/>
      <c r="H560" s="353"/>
      <c r="I560" s="353"/>
      <c r="J560" s="353"/>
      <c r="K560" s="353"/>
      <c r="L560" s="353"/>
      <c r="M560" s="353"/>
    </row>
    <row r="561" spans="2:13">
      <c r="B561" s="353" t="s">
        <v>525</v>
      </c>
      <c r="C561" s="353">
        <v>15</v>
      </c>
      <c r="D561" s="354" t="s">
        <v>71</v>
      </c>
      <c r="E561" s="353"/>
      <c r="F561" s="353"/>
      <c r="G561" s="353"/>
      <c r="H561" s="353"/>
      <c r="I561" s="353"/>
      <c r="J561" s="353"/>
      <c r="K561" s="353"/>
      <c r="L561" s="354"/>
      <c r="M561" s="353"/>
    </row>
    <row r="562" spans="2:13">
      <c r="B562" s="353" t="s">
        <v>526</v>
      </c>
      <c r="C562" s="353">
        <v>15</v>
      </c>
      <c r="D562" s="354" t="s">
        <v>71</v>
      </c>
      <c r="E562" s="353"/>
      <c r="F562" s="353"/>
      <c r="G562" s="353"/>
      <c r="H562" s="353"/>
      <c r="I562" s="353"/>
      <c r="J562" s="353"/>
      <c r="K562" s="353"/>
      <c r="L562" s="354"/>
      <c r="M562" s="353"/>
    </row>
    <row r="563" spans="2:13">
      <c r="B563" s="353" t="s">
        <v>513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4"/>
      <c r="M563" s="353"/>
    </row>
    <row r="564" spans="2:13">
      <c r="B564" s="353" t="s">
        <v>527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4"/>
      <c r="M564" s="353"/>
    </row>
    <row r="565" spans="2:13">
      <c r="B565" s="353" t="s">
        <v>514</v>
      </c>
      <c r="C565" s="353">
        <v>25</v>
      </c>
      <c r="D565" s="355" t="s">
        <v>71</v>
      </c>
      <c r="E565" s="353"/>
      <c r="F565" s="353"/>
      <c r="G565" s="353"/>
      <c r="H565" s="353"/>
      <c r="I565" s="353"/>
      <c r="J565" s="353"/>
      <c r="K565" s="353"/>
      <c r="L565" s="353"/>
      <c r="M565" s="353"/>
    </row>
    <row r="566" spans="2:13">
      <c r="B566" s="354" t="s">
        <v>515</v>
      </c>
      <c r="C566" s="353">
        <v>30</v>
      </c>
      <c r="D566" s="638">
        <v>0.2</v>
      </c>
      <c r="E566" s="353"/>
      <c r="F566" s="353"/>
      <c r="G566" s="353"/>
      <c r="H566" s="353"/>
      <c r="I566" s="353"/>
      <c r="J566" s="353"/>
      <c r="K566" s="353"/>
      <c r="L566" s="353"/>
      <c r="M566" s="353"/>
    </row>
    <row r="567" spans="2:13">
      <c r="B567" s="354" t="s">
        <v>528</v>
      </c>
      <c r="C567" s="353">
        <v>15</v>
      </c>
      <c r="D567" s="354" t="s">
        <v>71</v>
      </c>
      <c r="E567" s="353"/>
      <c r="F567" s="353"/>
      <c r="G567" s="353"/>
      <c r="H567" s="353"/>
      <c r="I567" s="353"/>
      <c r="J567" s="353"/>
      <c r="K567" s="353"/>
      <c r="L567" s="353"/>
      <c r="M567" s="353"/>
    </row>
    <row r="568" spans="2:13">
      <c r="B568" s="354" t="s">
        <v>529</v>
      </c>
      <c r="C568" s="353">
        <v>15</v>
      </c>
      <c r="D568" s="354" t="s">
        <v>71</v>
      </c>
      <c r="E568" s="353"/>
      <c r="F568" s="353"/>
      <c r="G568" s="353"/>
      <c r="H568" s="353"/>
      <c r="I568" s="353"/>
      <c r="J568" s="353"/>
      <c r="K568" s="353"/>
      <c r="L568" s="353"/>
      <c r="M568" s="353"/>
    </row>
    <row r="569" spans="2:13">
      <c r="B569" s="354" t="s">
        <v>530</v>
      </c>
      <c r="C569" s="353">
        <v>15</v>
      </c>
      <c r="D569" s="354" t="s">
        <v>71</v>
      </c>
      <c r="E569" s="353"/>
      <c r="F569" s="353"/>
      <c r="G569" s="353"/>
      <c r="H569" s="353"/>
      <c r="I569" s="353"/>
      <c r="J569" s="353"/>
      <c r="K569" s="353"/>
      <c r="L569" s="353"/>
      <c r="M569" s="353"/>
    </row>
    <row r="570" spans="2:13">
      <c r="B570" s="354" t="s">
        <v>516</v>
      </c>
      <c r="C570" s="353">
        <v>15</v>
      </c>
      <c r="D570" s="354" t="s">
        <v>71</v>
      </c>
      <c r="E570" s="353"/>
      <c r="F570" s="353"/>
      <c r="G570" s="353"/>
      <c r="H570" s="353"/>
      <c r="I570" s="353"/>
      <c r="J570" s="353"/>
      <c r="K570" s="353"/>
      <c r="L570" s="353"/>
      <c r="M570" s="353"/>
    </row>
    <row r="571" spans="2:13">
      <c r="B571" s="354" t="s">
        <v>517</v>
      </c>
      <c r="C571" s="353">
        <v>15</v>
      </c>
      <c r="D571" s="354" t="s">
        <v>71</v>
      </c>
      <c r="E571" s="353"/>
      <c r="F571" s="353"/>
      <c r="G571" s="353"/>
      <c r="H571" s="353"/>
      <c r="I571" s="353"/>
      <c r="J571" s="353"/>
      <c r="K571" s="353"/>
      <c r="L571" s="353"/>
      <c r="M571" s="353"/>
    </row>
    <row r="572" spans="2:13">
      <c r="B572" s="354" t="s">
        <v>518</v>
      </c>
      <c r="C572" s="353">
        <v>15</v>
      </c>
      <c r="D572" s="354" t="s">
        <v>71</v>
      </c>
      <c r="E572" s="353"/>
      <c r="F572" s="353"/>
      <c r="G572" s="353"/>
      <c r="H572" s="353"/>
      <c r="I572" s="353"/>
      <c r="J572" s="353"/>
      <c r="K572" s="353"/>
      <c r="L572" s="353"/>
      <c r="M572" s="353"/>
    </row>
    <row r="574" spans="2:13" ht="45">
      <c r="B574" s="356"/>
      <c r="C574" s="357" t="s">
        <v>197</v>
      </c>
      <c r="D574" s="357" t="s">
        <v>198</v>
      </c>
      <c r="E574" s="357" t="s">
        <v>199</v>
      </c>
    </row>
    <row r="575" spans="2:13">
      <c r="B575" s="358" t="s">
        <v>189</v>
      </c>
      <c r="C575" s="358">
        <v>33.299999999999997</v>
      </c>
      <c r="D575" s="358">
        <v>1772.4</v>
      </c>
      <c r="E575" s="358">
        <v>2.8</v>
      </c>
    </row>
    <row r="576" spans="2:13">
      <c r="B576" s="358" t="s">
        <v>195</v>
      </c>
      <c r="C576" s="358">
        <v>27.3</v>
      </c>
      <c r="D576" s="358">
        <v>1976.1</v>
      </c>
      <c r="E576" s="358">
        <v>2.8</v>
      </c>
    </row>
    <row r="577" spans="2:5">
      <c r="B577" s="358" t="s">
        <v>196</v>
      </c>
      <c r="C577" s="358">
        <v>29.1</v>
      </c>
      <c r="D577" s="358">
        <v>1976.1</v>
      </c>
      <c r="E577" s="358">
        <v>2.8</v>
      </c>
    </row>
  </sheetData>
  <sortState ref="S3:S28">
    <sortCondition ref="S3:S28"/>
  </sortState>
  <mergeCells count="92"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  <mergeCell ref="A395:A396"/>
    <mergeCell ref="B395:B396"/>
    <mergeCell ref="C395:C396"/>
    <mergeCell ref="A373:A374"/>
    <mergeCell ref="B373:B374"/>
    <mergeCell ref="C373:C374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E124:E125"/>
    <mergeCell ref="F124:F125"/>
    <mergeCell ref="C173:C174"/>
    <mergeCell ref="D128:D129"/>
    <mergeCell ref="E128:E129"/>
    <mergeCell ref="F128:F129"/>
    <mergeCell ref="C101:C102"/>
    <mergeCell ref="D101:D102"/>
    <mergeCell ref="E101:E102"/>
    <mergeCell ref="F101:F102"/>
    <mergeCell ref="F79:F80"/>
    <mergeCell ref="E79:E8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D287:D288"/>
    <mergeCell ref="A301:A302"/>
    <mergeCell ref="B301:B302"/>
    <mergeCell ref="C301:C302"/>
    <mergeCell ref="C311:C312"/>
  </mergeCells>
  <phoneticPr fontId="2" type="noConversion"/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dxfId="17" priority="50" stopIfTrue="1" operator="equal">
      <formula>"Okres realiz."</formula>
    </cfRule>
  </conditionalFormatting>
  <conditionalFormatting sqref="F103:F122 F81:F100">
    <cfRule type="cellIs" dxfId="16" priority="46" stopIfTrue="1" operator="notEqual">
      <formula>""</formula>
    </cfRule>
  </conditionalFormatting>
  <conditionalFormatting sqref="G152:AJ171 G126 G131:AJ150">
    <cfRule type="cellIs" dxfId="15" priority="41" stopIfTrue="1" operator="equal">
      <formula>"Nie dotyczy"</formula>
    </cfRule>
  </conditionalFormatting>
  <conditionalFormatting sqref="C194">
    <cfRule type="cellIs" dxfId="14" priority="37" stopIfTrue="1" operator="notEqual">
      <formula>$C$193</formula>
    </cfRule>
  </conditionalFormatting>
  <conditionalFormatting sqref="D126 E18">
    <cfRule type="cellIs" dxfId="13" priority="33" stopIfTrue="1" operator="notEqual">
      <formula>""</formula>
    </cfRule>
  </conditionalFormatting>
  <conditionalFormatting sqref="F18:H18">
    <cfRule type="cellIs" dxfId="12" priority="32" stopIfTrue="1" operator="notEqual">
      <formula>$E$18</formula>
    </cfRule>
  </conditionalFormatting>
  <conditionalFormatting sqref="C126">
    <cfRule type="cellIs" dxfId="11" priority="162" stopIfTrue="1" operator="greaterThan">
      <formula>$F$126</formula>
    </cfRule>
  </conditionalFormatting>
  <conditionalFormatting sqref="E126">
    <cfRule type="cellIs" dxfId="10" priority="30" stopIfTrue="1" operator="notEqual">
      <formula>$D$126</formula>
    </cfRule>
  </conditionalFormatting>
  <conditionalFormatting sqref="D534 D445 D469 D492 D305:AG305">
    <cfRule type="cellIs" dxfId="9" priority="26" stopIfTrue="1" operator="equal">
      <formula>"Nie"</formula>
    </cfRule>
  </conditionalFormatting>
  <conditionalFormatting sqref="D510:AG510">
    <cfRule type="expression" dxfId="8" priority="10" stopIfTrue="1">
      <formula>$C510=""</formula>
    </cfRule>
  </conditionalFormatting>
  <conditionalFormatting sqref="D511:AG511">
    <cfRule type="expression" dxfId="7" priority="9" stopIfTrue="1">
      <formula>$C511=""</formula>
    </cfRule>
  </conditionalFormatting>
  <conditionalFormatting sqref="D512:AG512">
    <cfRule type="expression" dxfId="6" priority="8" stopIfTrue="1">
      <formula>$C512=""</formula>
    </cfRule>
  </conditionalFormatting>
  <conditionalFormatting sqref="D513:AG513">
    <cfRule type="expression" dxfId="5" priority="7" stopIfTrue="1">
      <formula>$C513=""</formula>
    </cfRule>
  </conditionalFormatting>
  <conditionalFormatting sqref="D514:AG514">
    <cfRule type="expression" dxfId="4" priority="6" stopIfTrue="1">
      <formula>$C514=""</formula>
    </cfRule>
  </conditionalFormatting>
  <conditionalFormatting sqref="D515:AG515">
    <cfRule type="expression" dxfId="3" priority="5" stopIfTrue="1">
      <formula>$C515=""</formula>
    </cfRule>
  </conditionalFormatting>
  <conditionalFormatting sqref="D516:AG516">
    <cfRule type="expression" dxfId="2" priority="4" stopIfTrue="1">
      <formula>$C516=""</formula>
    </cfRule>
  </conditionalFormatting>
  <conditionalFormatting sqref="D519:AG519">
    <cfRule type="expression" dxfId="1" priority="3" stopIfTrue="1">
      <formula>$C519=""</formula>
    </cfRule>
  </conditionalFormatting>
  <conditionalFormatting sqref="D520:AG520">
    <cfRule type="expression" dxfId="0" priority="2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09:AG309">
      <formula1>0</formula1>
    </dataValidation>
    <dataValidation operator="greaterThanOrEqual" allowBlank="1" showErrorMessage="1" prompt="Proszę określić koszty dla całego roku." sqref="D313:AG315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ageMargins left="0.47" right="0.46" top="0.62" bottom="0.64" header="0.51181102362204722" footer="0.51181102362204722"/>
  <pageSetup paperSize="9" scale="29" fitToHeight="7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Dane</vt:lpstr>
      <vt:lpstr>Analiza</vt:lpstr>
      <vt:lpstr>Działania</vt:lpstr>
      <vt:lpstr>Działania2</vt:lpstr>
      <vt:lpstr>Działania3</vt:lpstr>
      <vt:lpstr>Analiza!Obszar_wydruku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a.czyczel</cp:lastModifiedBy>
  <cp:lastPrinted>2016-07-20T10:46:44Z</cp:lastPrinted>
  <dcterms:created xsi:type="dcterms:W3CDTF">2007-04-25T13:25:36Z</dcterms:created>
  <dcterms:modified xsi:type="dcterms:W3CDTF">2016-07-20T11:12:31Z</dcterms:modified>
</cp:coreProperties>
</file>